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codeName="EstaPastaDeTrabalho" defaultThemeVersion="124226"/>
  <xr:revisionPtr revIDLastSave="0" documentId="13_ncr:1_{B390299C-87D1-476B-A3FE-4CD5ECFB6171}" xr6:coauthVersionLast="43" xr6:coauthVersionMax="43" xr10:uidLastSave="{00000000-0000-0000-0000-000000000000}"/>
  <bookViews>
    <workbookView xWindow="-120" yWindow="-120" windowWidth="29040" windowHeight="15840" tabRatio="852" xr2:uid="{00000000-000D-0000-FFFF-FFFF00000000}"/>
  </bookViews>
  <sheets>
    <sheet name="capa" sheetId="4" r:id="rId1"/>
    <sheet name="Data_ínicio" sheetId="5" r:id="rId2"/>
    <sheet name="Quadro_resumo" sheetId="22" r:id="rId3"/>
    <sheet name="Gráfico_resumo" sheetId="21" r:id="rId4"/>
    <sheet name="Pós-graduação_strictosensu_2018" sheetId="56" r:id="rId5"/>
    <sheet name="Gráfico_pós-2018" sheetId="57" r:id="rId6"/>
    <sheet name="Pós-graduação_strictosensu_2017" sheetId="23" r:id="rId7"/>
    <sheet name="Gráfico_pós-2017" sheetId="24" r:id="rId8"/>
    <sheet name="Pós-graduação_strictosensu_2016" sheetId="25" r:id="rId9"/>
    <sheet name="Pós-graduação_strictosensu_2015" sheetId="26" r:id="rId10"/>
    <sheet name="Pós-graduação_strictosensu_2014" sheetId="27" r:id="rId11"/>
    <sheet name="Pós-graduação_strictosensu_2013" sheetId="28" r:id="rId12"/>
    <sheet name="histórico_sensu_matrisemestre" sheetId="19" r:id="rId13"/>
    <sheet name="Qd_histórico_sensu_vaga edital" sheetId="29" r:id="rId14"/>
    <sheet name="Gráfico_vagas_sensu" sheetId="30" r:id="rId15"/>
    <sheet name="Qd_histórico_sensu_ingressante" sheetId="31" r:id="rId16"/>
    <sheet name="Gráfico_ingressantes_sensu" sheetId="32" r:id="rId17"/>
    <sheet name="Qd_histórico_sensu_titulados" sheetId="34" r:id="rId18"/>
    <sheet name="Gráfico_titulados_sensu" sheetId="35" r:id="rId19"/>
    <sheet name="Qd_histórico_sensu_excluídos" sheetId="36" r:id="rId20"/>
    <sheet name="Qd_histórico_sensu_anobase" sheetId="37" r:id="rId21"/>
    <sheet name="Gráfico_anobase_sensu" sheetId="38" r:id="rId22"/>
    <sheet name="Especialização" sheetId="39" r:id="rId23"/>
    <sheet name="Residência" sheetId="40" r:id="rId24"/>
    <sheet name="Gráfico_residência" sheetId="41" r:id="rId25"/>
    <sheet name="Aperfeiçoamento" sheetId="42" r:id="rId26"/>
    <sheet name="monogr_teses_dissertações" sheetId="43" r:id="rId27"/>
    <sheet name="Gráfico_mono_teses_dissertações" sheetId="44" r:id="rId28"/>
    <sheet name="Docentes_pós" sheetId="45" r:id="rId29"/>
    <sheet name="Quadro_afastamento_servidores" sheetId="47" r:id="rId30"/>
    <sheet name="Gráfico_Afastamentos_servidores" sheetId="48" r:id="rId31"/>
    <sheet name="Quadro_bolsas_CAPES" sheetId="49" r:id="rId32"/>
    <sheet name="Gráfico_bolsas_capes" sheetId="50" r:id="rId33"/>
    <sheet name="Quadros_Bolsas CNPq e fundect" sheetId="51" r:id="rId34"/>
    <sheet name="Gráfico_bolsas_cnpq_fundect" sheetId="58" r:id="rId35"/>
    <sheet name="indicadores_grande área" sheetId="53" r:id="rId36"/>
    <sheet name="Gráfico_grande área" sheetId="54" r:id="rId37"/>
    <sheet name="projetos_pesquisa" sheetId="55" r:id="rId38"/>
    <sheet name="Gráfico_projetos_pesquisa" sheetId="59" r:id="rId39"/>
    <sheet name="Atualização do arquivo" sheetId="6" r:id="rId40"/>
  </sheets>
  <externalReferences>
    <externalReference r:id="rId41"/>
  </externalReferences>
  <definedNames>
    <definedName name="_xlnm._FilterDatabase" localSheetId="1" hidden="1">Data_ínicio!$B$23:$H$55</definedName>
    <definedName name="AnoCalendário1" localSheetId="0">'[1]Calendário 2017_Geral'!$A$7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9" i="43" l="1"/>
  <c r="O105" i="55" l="1"/>
  <c r="O106" i="55"/>
  <c r="O107" i="55"/>
  <c r="O108" i="55"/>
  <c r="O109" i="55"/>
  <c r="O110" i="55"/>
  <c r="O111" i="55"/>
  <c r="O112" i="55"/>
  <c r="O113" i="55"/>
  <c r="O114" i="55"/>
  <c r="O115" i="55"/>
  <c r="O104" i="55"/>
  <c r="N116" i="55"/>
  <c r="M116" i="55"/>
  <c r="L116" i="55"/>
  <c r="K116" i="55"/>
  <c r="J116" i="55"/>
  <c r="I116" i="55"/>
  <c r="H116" i="55"/>
  <c r="G116" i="55"/>
  <c r="F116" i="55"/>
  <c r="E116" i="55"/>
  <c r="D116" i="55"/>
  <c r="C116" i="55"/>
  <c r="O116" i="55" l="1"/>
  <c r="O15" i="55" l="1"/>
  <c r="O14" i="55"/>
  <c r="O16" i="55"/>
  <c r="E148" i="51" l="1"/>
  <c r="F148" i="51"/>
  <c r="G148" i="51"/>
  <c r="H148" i="51"/>
  <c r="I148" i="51"/>
  <c r="J148" i="51"/>
  <c r="K148" i="51"/>
  <c r="L148" i="51"/>
  <c r="M148" i="51"/>
  <c r="N148" i="51"/>
  <c r="O148" i="51"/>
  <c r="D148" i="51"/>
  <c r="E134" i="51"/>
  <c r="F134" i="51"/>
  <c r="G134" i="51"/>
  <c r="H134" i="51"/>
  <c r="I134" i="51"/>
  <c r="J134" i="51"/>
  <c r="K134" i="51"/>
  <c r="L134" i="51"/>
  <c r="M134" i="51"/>
  <c r="N134" i="51"/>
  <c r="O134" i="51"/>
  <c r="D134" i="51"/>
  <c r="E112" i="51"/>
  <c r="F112" i="51"/>
  <c r="G112" i="51"/>
  <c r="H112" i="51"/>
  <c r="I112" i="51"/>
  <c r="J112" i="51"/>
  <c r="K112" i="51"/>
  <c r="L112" i="51"/>
  <c r="M112" i="51"/>
  <c r="N112" i="51"/>
  <c r="O112" i="51"/>
  <c r="D112" i="51"/>
  <c r="E99" i="51"/>
  <c r="F99" i="51"/>
  <c r="G99" i="51"/>
  <c r="H99" i="51"/>
  <c r="I99" i="51"/>
  <c r="J99" i="51"/>
  <c r="K99" i="51"/>
  <c r="L99" i="51"/>
  <c r="M99" i="51"/>
  <c r="N99" i="51"/>
  <c r="O99" i="51"/>
  <c r="D99" i="51"/>
  <c r="E74" i="51"/>
  <c r="F74" i="51"/>
  <c r="G74" i="51"/>
  <c r="H74" i="51"/>
  <c r="I74" i="51"/>
  <c r="J74" i="51"/>
  <c r="K74" i="51"/>
  <c r="L74" i="51"/>
  <c r="M74" i="51"/>
  <c r="N74" i="51"/>
  <c r="O74" i="51"/>
  <c r="D74" i="51"/>
  <c r="P33" i="51"/>
  <c r="P32" i="51"/>
  <c r="O84" i="51" l="1"/>
  <c r="N84" i="51"/>
  <c r="M84" i="51"/>
  <c r="L84" i="51"/>
  <c r="K84" i="51"/>
  <c r="J84" i="51"/>
  <c r="I84" i="51"/>
  <c r="H84" i="51"/>
  <c r="G84" i="51"/>
  <c r="F84" i="51"/>
  <c r="E84" i="51"/>
  <c r="D84" i="51"/>
  <c r="D48" i="51"/>
  <c r="O63" i="51"/>
  <c r="N63" i="51"/>
  <c r="M63" i="51"/>
  <c r="L63" i="51"/>
  <c r="K63" i="51"/>
  <c r="J63" i="51"/>
  <c r="I63" i="51"/>
  <c r="H63" i="51"/>
  <c r="G63" i="51"/>
  <c r="F63" i="51"/>
  <c r="E63" i="51"/>
  <c r="D63" i="51"/>
  <c r="O48" i="51"/>
  <c r="N48" i="51"/>
  <c r="M48" i="51"/>
  <c r="L48" i="51"/>
  <c r="K48" i="51"/>
  <c r="J48" i="51"/>
  <c r="I48" i="51"/>
  <c r="H48" i="51"/>
  <c r="G48" i="51"/>
  <c r="F48" i="51"/>
  <c r="E48" i="51"/>
  <c r="P34" i="51"/>
  <c r="O34" i="51"/>
  <c r="N34" i="51"/>
  <c r="M34" i="51"/>
  <c r="L34" i="51"/>
  <c r="K34" i="51"/>
  <c r="J34" i="51"/>
  <c r="I34" i="51"/>
  <c r="H34" i="51"/>
  <c r="G34" i="51"/>
  <c r="F34" i="51"/>
  <c r="E34" i="51"/>
  <c r="D34" i="51"/>
  <c r="O25" i="51"/>
  <c r="N25" i="51"/>
  <c r="M25" i="51"/>
  <c r="L25" i="51"/>
  <c r="K25" i="51"/>
  <c r="J25" i="51"/>
  <c r="I25" i="51"/>
  <c r="H25" i="51"/>
  <c r="G25" i="51"/>
  <c r="F25" i="51"/>
  <c r="E25" i="51"/>
  <c r="D25" i="51"/>
  <c r="N16" i="51"/>
  <c r="E16" i="51"/>
  <c r="F16" i="51"/>
  <c r="G16" i="51"/>
  <c r="H16" i="51"/>
  <c r="I16" i="51"/>
  <c r="J16" i="51"/>
  <c r="K16" i="51"/>
  <c r="L16" i="51"/>
  <c r="M16" i="51"/>
  <c r="O16" i="51"/>
  <c r="P20" i="43" l="1"/>
  <c r="P16" i="43"/>
  <c r="P15" i="43"/>
  <c r="P14" i="43"/>
  <c r="H24" i="56"/>
  <c r="O17" i="55" l="1"/>
  <c r="N17" i="55"/>
  <c r="D126" i="47" l="1"/>
  <c r="E126" i="47"/>
  <c r="F126" i="47"/>
  <c r="G126" i="47"/>
  <c r="H126" i="47"/>
  <c r="I126" i="47"/>
  <c r="J126" i="47"/>
  <c r="K126" i="47"/>
  <c r="L126" i="47"/>
  <c r="M126" i="47"/>
  <c r="N126" i="47"/>
  <c r="O126" i="47"/>
  <c r="P126" i="47"/>
  <c r="Q126" i="47"/>
  <c r="C126" i="47"/>
  <c r="R15" i="47"/>
  <c r="R14" i="47"/>
  <c r="R16" i="47" l="1"/>
  <c r="D99" i="22"/>
  <c r="E99" i="22"/>
  <c r="F99" i="22"/>
  <c r="G99" i="22"/>
  <c r="H99" i="22"/>
  <c r="I99" i="22"/>
  <c r="J99" i="22"/>
  <c r="K99" i="22"/>
  <c r="L99" i="22"/>
  <c r="M99" i="22"/>
  <c r="N99" i="22"/>
  <c r="O99" i="22"/>
  <c r="P99" i="22" s="1"/>
  <c r="C99" i="22"/>
  <c r="O91" i="22"/>
  <c r="D91" i="22"/>
  <c r="E91" i="22"/>
  <c r="F91" i="22"/>
  <c r="G91" i="22"/>
  <c r="H91" i="22"/>
  <c r="I91" i="22"/>
  <c r="J91" i="22"/>
  <c r="K91" i="22"/>
  <c r="L91" i="22"/>
  <c r="M91" i="22"/>
  <c r="N91" i="22"/>
  <c r="C91" i="22"/>
  <c r="D77" i="22"/>
  <c r="E77" i="22"/>
  <c r="F77" i="22"/>
  <c r="G77" i="22"/>
  <c r="H77" i="22"/>
  <c r="I77" i="22"/>
  <c r="J77" i="22"/>
  <c r="K77" i="22"/>
  <c r="L77" i="22"/>
  <c r="M77" i="22"/>
  <c r="N77" i="22"/>
  <c r="O77" i="22"/>
  <c r="P77" i="22" s="1"/>
  <c r="C77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P63" i="22" s="1"/>
  <c r="C63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C48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 s="1"/>
  <c r="C34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C21" i="22"/>
  <c r="P48" i="22" l="1"/>
  <c r="P33" i="22"/>
  <c r="P76" i="22"/>
  <c r="P75" i="22"/>
  <c r="P62" i="22"/>
  <c r="P61" i="22"/>
  <c r="P59" i="22"/>
  <c r="P58" i="22"/>
  <c r="S90" i="43"/>
  <c r="S91" i="43"/>
  <c r="P117" i="43"/>
  <c r="P118" i="43"/>
  <c r="P119" i="43"/>
  <c r="D120" i="43"/>
  <c r="E120" i="43"/>
  <c r="F120" i="43"/>
  <c r="G120" i="43"/>
  <c r="H120" i="43"/>
  <c r="I120" i="43"/>
  <c r="J120" i="43"/>
  <c r="K120" i="43"/>
  <c r="L120" i="43"/>
  <c r="M120" i="43"/>
  <c r="N120" i="43"/>
  <c r="O120" i="43"/>
  <c r="C120" i="43"/>
  <c r="P120" i="43" s="1"/>
  <c r="S93" i="43"/>
  <c r="S94" i="43"/>
  <c r="S95" i="43"/>
  <c r="S96" i="43"/>
  <c r="S97" i="43"/>
  <c r="S98" i="43"/>
  <c r="S99" i="43"/>
  <c r="S100" i="43"/>
  <c r="S101" i="43"/>
  <c r="S102" i="43"/>
  <c r="S103" i="43"/>
  <c r="S104" i="43"/>
  <c r="S105" i="43"/>
  <c r="R106" i="43"/>
  <c r="E18" i="40"/>
  <c r="H33" i="40"/>
  <c r="G33" i="40"/>
  <c r="F33" i="40"/>
  <c r="E33" i="40"/>
  <c r="D33" i="40"/>
  <c r="R84" i="53" l="1"/>
  <c r="Q84" i="53"/>
  <c r="P85" i="53"/>
  <c r="O84" i="53"/>
  <c r="N84" i="53"/>
  <c r="M84" i="53"/>
  <c r="L85" i="53"/>
  <c r="L84" i="53"/>
  <c r="K84" i="53"/>
  <c r="C92" i="53" l="1"/>
  <c r="R85" i="53"/>
  <c r="AN47" i="19"/>
  <c r="AM47" i="19"/>
  <c r="AO46" i="19"/>
  <c r="AO45" i="19"/>
  <c r="AO44" i="19"/>
  <c r="AO43" i="19"/>
  <c r="AO42" i="19"/>
  <c r="AO41" i="19"/>
  <c r="AO40" i="19"/>
  <c r="AO39" i="19"/>
  <c r="AO38" i="19"/>
  <c r="AO37" i="19"/>
  <c r="AO36" i="19"/>
  <c r="AO35" i="19"/>
  <c r="AO34" i="19"/>
  <c r="AO33" i="19"/>
  <c r="AO32" i="19"/>
  <c r="AO31" i="19"/>
  <c r="AO30" i="19"/>
  <c r="AO29" i="19"/>
  <c r="AO28" i="19"/>
  <c r="AO27" i="19"/>
  <c r="AO26" i="19"/>
  <c r="AN24" i="19"/>
  <c r="AM24" i="19"/>
  <c r="AO21" i="19"/>
  <c r="AO20" i="19"/>
  <c r="AO19" i="19"/>
  <c r="AO18" i="19"/>
  <c r="AO17" i="19"/>
  <c r="AO16" i="19"/>
  <c r="AO15" i="19"/>
  <c r="AM48" i="19" l="1"/>
  <c r="AO47" i="19"/>
  <c r="AN48" i="19"/>
  <c r="AO24" i="19"/>
  <c r="AO48" i="19" l="1"/>
  <c r="P15" i="29"/>
  <c r="O97" i="55"/>
  <c r="O78" i="55"/>
  <c r="O59" i="55"/>
  <c r="O40" i="55"/>
  <c r="O18" i="55"/>
  <c r="G76" i="53"/>
  <c r="V69" i="53"/>
  <c r="U69" i="53"/>
  <c r="T69" i="53"/>
  <c r="S69" i="53"/>
  <c r="O38" i="53"/>
  <c r="O24" i="53"/>
  <c r="I16" i="49"/>
  <c r="R168" i="47"/>
  <c r="R169" i="47"/>
  <c r="R170" i="47"/>
  <c r="R171" i="47"/>
  <c r="R172" i="47"/>
  <c r="R173" i="47"/>
  <c r="R174" i="47"/>
  <c r="R175" i="47"/>
  <c r="R176" i="47"/>
  <c r="R177" i="47"/>
  <c r="R178" i="47"/>
  <c r="R179" i="47"/>
  <c r="R180" i="47"/>
  <c r="R181" i="47"/>
  <c r="R182" i="47"/>
  <c r="R183" i="47"/>
  <c r="R184" i="47"/>
  <c r="R185" i="47"/>
  <c r="R186" i="47"/>
  <c r="R187" i="47"/>
  <c r="R188" i="47"/>
  <c r="R167" i="47"/>
  <c r="Q189" i="47"/>
  <c r="Q161" i="47"/>
  <c r="R133" i="47"/>
  <c r="R134" i="47"/>
  <c r="R135" i="47"/>
  <c r="R136" i="47"/>
  <c r="R137" i="47"/>
  <c r="R138" i="47"/>
  <c r="R139" i="47"/>
  <c r="R140" i="47"/>
  <c r="R141" i="47"/>
  <c r="R142" i="47"/>
  <c r="R143" i="47"/>
  <c r="R144" i="47"/>
  <c r="R145" i="47"/>
  <c r="R146" i="47"/>
  <c r="R147" i="47"/>
  <c r="R148" i="47"/>
  <c r="R149" i="47"/>
  <c r="R150" i="47"/>
  <c r="R151" i="47"/>
  <c r="R152" i="47"/>
  <c r="R153" i="47"/>
  <c r="R154" i="47"/>
  <c r="R155" i="47"/>
  <c r="R156" i="47"/>
  <c r="R157" i="47"/>
  <c r="R158" i="47"/>
  <c r="R159" i="47"/>
  <c r="R160" i="47"/>
  <c r="R132" i="47"/>
  <c r="R115" i="47"/>
  <c r="R116" i="47"/>
  <c r="R117" i="47"/>
  <c r="R118" i="47"/>
  <c r="R119" i="47"/>
  <c r="R120" i="47"/>
  <c r="R121" i="47"/>
  <c r="R122" i="47"/>
  <c r="R123" i="47"/>
  <c r="R124" i="47"/>
  <c r="R125" i="47"/>
  <c r="R114" i="47"/>
  <c r="R126" i="47" s="1"/>
  <c r="R80" i="47"/>
  <c r="R81" i="47"/>
  <c r="R82" i="47"/>
  <c r="R83" i="47"/>
  <c r="R84" i="47"/>
  <c r="R85" i="47"/>
  <c r="R86" i="47"/>
  <c r="R87" i="47"/>
  <c r="R88" i="47"/>
  <c r="R89" i="47"/>
  <c r="R90" i="47"/>
  <c r="R91" i="47"/>
  <c r="R92" i="47"/>
  <c r="R93" i="47"/>
  <c r="R94" i="47"/>
  <c r="R95" i="47"/>
  <c r="R96" i="47"/>
  <c r="R97" i="47"/>
  <c r="R98" i="47"/>
  <c r="R99" i="47"/>
  <c r="R100" i="47"/>
  <c r="R101" i="47"/>
  <c r="R102" i="47"/>
  <c r="R103" i="47"/>
  <c r="R104" i="47"/>
  <c r="R105" i="47"/>
  <c r="R106" i="47"/>
  <c r="R107" i="47"/>
  <c r="R79" i="47"/>
  <c r="Q108" i="47"/>
  <c r="R71" i="47"/>
  <c r="R70" i="47"/>
  <c r="R61" i="47"/>
  <c r="R62" i="47"/>
  <c r="R60" i="47"/>
  <c r="Q72" i="47"/>
  <c r="Q63" i="47"/>
  <c r="R51" i="47"/>
  <c r="R52" i="47"/>
  <c r="R50" i="47"/>
  <c r="R42" i="47"/>
  <c r="R41" i="47"/>
  <c r="R43" i="47" s="1"/>
  <c r="R33" i="47"/>
  <c r="R34" i="47" s="1"/>
  <c r="R32" i="47"/>
  <c r="Q53" i="47"/>
  <c r="Q43" i="47"/>
  <c r="Q34" i="47"/>
  <c r="R24" i="47"/>
  <c r="R23" i="47"/>
  <c r="R25" i="47" s="1"/>
  <c r="Q25" i="47"/>
  <c r="Q16" i="47"/>
  <c r="P18" i="43"/>
  <c r="P17" i="43"/>
  <c r="P113" i="43"/>
  <c r="P114" i="43"/>
  <c r="P115" i="43"/>
  <c r="P116" i="43"/>
  <c r="P112" i="43"/>
  <c r="S67" i="43"/>
  <c r="S68" i="43"/>
  <c r="S69" i="43"/>
  <c r="S70" i="43"/>
  <c r="S71" i="43"/>
  <c r="S72" i="43"/>
  <c r="S73" i="43"/>
  <c r="S74" i="43"/>
  <c r="S75" i="43"/>
  <c r="S76" i="43"/>
  <c r="S77" i="43"/>
  <c r="S78" i="43"/>
  <c r="S79" i="43"/>
  <c r="S80" i="43"/>
  <c r="S81" i="43"/>
  <c r="S82" i="43"/>
  <c r="S83" i="43"/>
  <c r="S84" i="43"/>
  <c r="S85" i="43"/>
  <c r="S86" i="43"/>
  <c r="S87" i="43"/>
  <c r="S88" i="43"/>
  <c r="S89" i="43"/>
  <c r="S92" i="43"/>
  <c r="S66" i="43"/>
  <c r="P40" i="43"/>
  <c r="P39" i="43"/>
  <c r="P41" i="43"/>
  <c r="P42" i="43"/>
  <c r="P43" i="43"/>
  <c r="P44" i="43"/>
  <c r="P45" i="43"/>
  <c r="P46" i="43"/>
  <c r="P47" i="43"/>
  <c r="P48" i="43"/>
  <c r="P49" i="43"/>
  <c r="P50" i="43"/>
  <c r="P51" i="43"/>
  <c r="P52" i="43"/>
  <c r="P53" i="43"/>
  <c r="P54" i="43"/>
  <c r="P55" i="43"/>
  <c r="P56" i="43"/>
  <c r="P57" i="43"/>
  <c r="P58" i="43"/>
  <c r="P38" i="43"/>
  <c r="O59" i="43"/>
  <c r="P28" i="43"/>
  <c r="P29" i="43"/>
  <c r="P30" i="43"/>
  <c r="P31" i="43"/>
  <c r="P32" i="43"/>
  <c r="P33" i="43"/>
  <c r="P34" i="43"/>
  <c r="P35" i="43"/>
  <c r="P27" i="43"/>
  <c r="O36" i="43"/>
  <c r="O20" i="43"/>
  <c r="D17" i="40"/>
  <c r="E17" i="40" s="1"/>
  <c r="D16" i="40"/>
  <c r="D15" i="40"/>
  <c r="D14" i="40"/>
  <c r="P27" i="37"/>
  <c r="P28" i="37"/>
  <c r="P29" i="37"/>
  <c r="P30" i="37"/>
  <c r="P31" i="37"/>
  <c r="P32" i="37"/>
  <c r="P33" i="37"/>
  <c r="P34" i="37"/>
  <c r="P35" i="37"/>
  <c r="P36" i="37"/>
  <c r="P37" i="37"/>
  <c r="P38" i="37"/>
  <c r="P39" i="37"/>
  <c r="P40" i="37"/>
  <c r="P41" i="37"/>
  <c r="P42" i="37"/>
  <c r="P43" i="37"/>
  <c r="P44" i="37"/>
  <c r="P45" i="37"/>
  <c r="P46" i="37"/>
  <c r="P26" i="37"/>
  <c r="P16" i="37"/>
  <c r="P17" i="37"/>
  <c r="P18" i="37"/>
  <c r="P19" i="37"/>
  <c r="P20" i="37"/>
  <c r="P21" i="37"/>
  <c r="P22" i="37"/>
  <c r="P23" i="37"/>
  <c r="P15" i="37"/>
  <c r="O47" i="37"/>
  <c r="O48" i="37" s="1"/>
  <c r="O24" i="37"/>
  <c r="O47" i="36"/>
  <c r="P27" i="36"/>
  <c r="P28" i="36"/>
  <c r="P29" i="36"/>
  <c r="P30" i="36"/>
  <c r="P31" i="36"/>
  <c r="P32" i="36"/>
  <c r="P33" i="36"/>
  <c r="P34" i="36"/>
  <c r="P35" i="36"/>
  <c r="P36" i="36"/>
  <c r="P37" i="36"/>
  <c r="P38" i="36"/>
  <c r="P39" i="36"/>
  <c r="P40" i="36"/>
  <c r="P41" i="36"/>
  <c r="P42" i="36"/>
  <c r="P43" i="36"/>
  <c r="P44" i="36"/>
  <c r="P45" i="36"/>
  <c r="P46" i="36"/>
  <c r="P26" i="36"/>
  <c r="O24" i="36"/>
  <c r="P16" i="36"/>
  <c r="P17" i="36"/>
  <c r="P18" i="36"/>
  <c r="P19" i="36"/>
  <c r="P20" i="36"/>
  <c r="P21" i="36"/>
  <c r="P22" i="36"/>
  <c r="P23" i="36"/>
  <c r="P15" i="36"/>
  <c r="O47" i="34"/>
  <c r="P27" i="34"/>
  <c r="P28" i="34"/>
  <c r="P29" i="34"/>
  <c r="P30" i="34"/>
  <c r="P31" i="34"/>
  <c r="P32" i="34"/>
  <c r="P33" i="34"/>
  <c r="P34" i="34"/>
  <c r="P35" i="34"/>
  <c r="P36" i="34"/>
  <c r="P37" i="34"/>
  <c r="P38" i="34"/>
  <c r="P39" i="34"/>
  <c r="P40" i="34"/>
  <c r="P41" i="34"/>
  <c r="P42" i="34"/>
  <c r="P43" i="34"/>
  <c r="P44" i="34"/>
  <c r="P45" i="34"/>
  <c r="P46" i="34"/>
  <c r="P26" i="34"/>
  <c r="O24" i="34"/>
  <c r="P16" i="34"/>
  <c r="P17" i="34"/>
  <c r="P18" i="34"/>
  <c r="P19" i="34"/>
  <c r="P20" i="34"/>
  <c r="P21" i="34"/>
  <c r="P22" i="34"/>
  <c r="P23" i="34"/>
  <c r="P15" i="34"/>
  <c r="O47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26" i="31"/>
  <c r="O24" i="31"/>
  <c r="P16" i="31"/>
  <c r="P17" i="31"/>
  <c r="P18" i="31"/>
  <c r="P19" i="31"/>
  <c r="P20" i="31"/>
  <c r="P21" i="31"/>
  <c r="P22" i="31"/>
  <c r="P23" i="31"/>
  <c r="P15" i="31"/>
  <c r="O24" i="29"/>
  <c r="O47" i="29"/>
  <c r="P27" i="29"/>
  <c r="P28" i="29"/>
  <c r="P29" i="29"/>
  <c r="P30" i="29"/>
  <c r="P31" i="29"/>
  <c r="P32" i="29"/>
  <c r="P33" i="29"/>
  <c r="P34" i="29"/>
  <c r="P35" i="29"/>
  <c r="P36" i="29"/>
  <c r="P37" i="29"/>
  <c r="P38" i="29"/>
  <c r="P39" i="29"/>
  <c r="P40" i="29"/>
  <c r="P41" i="29"/>
  <c r="P42" i="29"/>
  <c r="P43" i="29"/>
  <c r="P44" i="29"/>
  <c r="P45" i="29"/>
  <c r="P46" i="29"/>
  <c r="P26" i="29"/>
  <c r="P16" i="29"/>
  <c r="P17" i="29"/>
  <c r="P18" i="29"/>
  <c r="P19" i="29"/>
  <c r="P20" i="29"/>
  <c r="P21" i="29"/>
  <c r="P22" i="29"/>
  <c r="P23" i="29"/>
  <c r="J47" i="56"/>
  <c r="I47" i="56"/>
  <c r="H47" i="56"/>
  <c r="F47" i="56"/>
  <c r="E47" i="56"/>
  <c r="D47" i="56"/>
  <c r="C47" i="56"/>
  <c r="G46" i="56"/>
  <c r="G45" i="56"/>
  <c r="G44" i="56"/>
  <c r="G43" i="56"/>
  <c r="G42" i="56"/>
  <c r="G41" i="56"/>
  <c r="G40" i="56"/>
  <c r="G39" i="56"/>
  <c r="G38" i="56"/>
  <c r="G37" i="56"/>
  <c r="G36" i="56"/>
  <c r="G35" i="56"/>
  <c r="G34" i="56"/>
  <c r="G33" i="56"/>
  <c r="G32" i="56"/>
  <c r="G31" i="56"/>
  <c r="G30" i="56"/>
  <c r="G29" i="56"/>
  <c r="G28" i="56"/>
  <c r="G27" i="56"/>
  <c r="G26" i="56"/>
  <c r="J24" i="56"/>
  <c r="I24" i="56"/>
  <c r="F24" i="56"/>
  <c r="F48" i="56" s="1"/>
  <c r="E24" i="56"/>
  <c r="D24" i="56"/>
  <c r="C24" i="56"/>
  <c r="C48" i="56" s="1"/>
  <c r="G23" i="56"/>
  <c r="G22" i="56"/>
  <c r="G21" i="56"/>
  <c r="G20" i="56"/>
  <c r="G19" i="56"/>
  <c r="G18" i="56"/>
  <c r="G17" i="56"/>
  <c r="G16" i="56"/>
  <c r="G15" i="56"/>
  <c r="P98" i="22"/>
  <c r="P97" i="22"/>
  <c r="P70" i="22"/>
  <c r="P71" i="22"/>
  <c r="P72" i="22"/>
  <c r="P73" i="22"/>
  <c r="P74" i="22"/>
  <c r="P69" i="22"/>
  <c r="P56" i="22"/>
  <c r="P57" i="22"/>
  <c r="P60" i="22"/>
  <c r="P55" i="22"/>
  <c r="P42" i="22"/>
  <c r="P43" i="22"/>
  <c r="P44" i="22"/>
  <c r="P45" i="22"/>
  <c r="P46" i="22"/>
  <c r="P41" i="22"/>
  <c r="P28" i="22"/>
  <c r="P29" i="22"/>
  <c r="P30" i="22"/>
  <c r="P31" i="22"/>
  <c r="P32" i="22"/>
  <c r="P27" i="22"/>
  <c r="P15" i="22"/>
  <c r="P16" i="22"/>
  <c r="P17" i="22"/>
  <c r="P18" i="22"/>
  <c r="P19" i="22"/>
  <c r="P14" i="22"/>
  <c r="P21" i="22"/>
  <c r="G47" i="56" l="1"/>
  <c r="O51" i="53"/>
  <c r="O47" i="53"/>
  <c r="O49" i="53"/>
  <c r="O50" i="53"/>
  <c r="O46" i="53"/>
  <c r="O45" i="53"/>
  <c r="O48" i="53"/>
  <c r="O44" i="53"/>
  <c r="O52" i="53" s="1"/>
  <c r="R53" i="47"/>
  <c r="R189" i="47"/>
  <c r="R108" i="47"/>
  <c r="R63" i="47"/>
  <c r="P59" i="43"/>
  <c r="P36" i="43"/>
  <c r="I48" i="56"/>
  <c r="O60" i="43"/>
  <c r="O48" i="36"/>
  <c r="O48" i="34"/>
  <c r="O48" i="31"/>
  <c r="O48" i="29"/>
  <c r="J48" i="56"/>
  <c r="H48" i="56"/>
  <c r="D48" i="56"/>
  <c r="G24" i="56"/>
  <c r="E48" i="56"/>
  <c r="G48" i="56" s="1"/>
  <c r="P60" i="43" l="1"/>
  <c r="N24" i="29"/>
  <c r="N97" i="55" l="1"/>
  <c r="D20" i="43" l="1"/>
  <c r="E20" i="43"/>
  <c r="F20" i="43"/>
  <c r="G20" i="43"/>
  <c r="H20" i="43"/>
  <c r="I20" i="43"/>
  <c r="J20" i="43"/>
  <c r="K20" i="43"/>
  <c r="L20" i="43"/>
  <c r="M20" i="43"/>
  <c r="N20" i="43"/>
  <c r="C20" i="43"/>
  <c r="N47" i="37"/>
  <c r="D24" i="37"/>
  <c r="E24" i="37"/>
  <c r="F24" i="37"/>
  <c r="G24" i="37"/>
  <c r="H24" i="37"/>
  <c r="I24" i="37"/>
  <c r="J24" i="37"/>
  <c r="K24" i="37"/>
  <c r="L24" i="37"/>
  <c r="M24" i="37"/>
  <c r="N24" i="37"/>
  <c r="C24" i="37"/>
  <c r="P24" i="37" s="1"/>
  <c r="N24" i="36"/>
  <c r="N47" i="34"/>
  <c r="N24" i="34"/>
  <c r="N15" i="55"/>
  <c r="C59" i="55"/>
  <c r="N78" i="55"/>
  <c r="N48" i="37" l="1"/>
  <c r="N48" i="34"/>
  <c r="D189" i="47" l="1"/>
  <c r="E189" i="47"/>
  <c r="F189" i="47"/>
  <c r="G189" i="47"/>
  <c r="H189" i="47"/>
  <c r="I189" i="47"/>
  <c r="J189" i="47"/>
  <c r="K189" i="47"/>
  <c r="L189" i="47"/>
  <c r="M189" i="47"/>
  <c r="N189" i="47"/>
  <c r="O189" i="47"/>
  <c r="P189" i="47"/>
  <c r="C189" i="47"/>
  <c r="P161" i="47"/>
  <c r="O161" i="47"/>
  <c r="N161" i="47"/>
  <c r="M161" i="47"/>
  <c r="L161" i="47"/>
  <c r="D108" i="47"/>
  <c r="E108" i="47"/>
  <c r="F108" i="47"/>
  <c r="G108" i="47"/>
  <c r="H108" i="47"/>
  <c r="I108" i="47"/>
  <c r="J108" i="47"/>
  <c r="K108" i="47"/>
  <c r="L108" i="47"/>
  <c r="M108" i="47"/>
  <c r="N108" i="47"/>
  <c r="O108" i="47"/>
  <c r="P108" i="47"/>
  <c r="C108" i="47"/>
  <c r="C25" i="47"/>
  <c r="N16" i="47"/>
  <c r="J16" i="47"/>
  <c r="K16" i="47"/>
  <c r="I16" i="47"/>
  <c r="G16" i="47"/>
  <c r="P106" i="43" l="1"/>
  <c r="O106" i="43"/>
  <c r="Q106" i="43"/>
  <c r="N16" i="55" l="1"/>
  <c r="N18" i="55" s="1"/>
  <c r="M97" i="55"/>
  <c r="M16" i="55" s="1"/>
  <c r="L97" i="55"/>
  <c r="L16" i="55" s="1"/>
  <c r="K97" i="55"/>
  <c r="K16" i="55" s="1"/>
  <c r="J97" i="55"/>
  <c r="J16" i="55" s="1"/>
  <c r="I97" i="55"/>
  <c r="I16" i="55" s="1"/>
  <c r="H97" i="55"/>
  <c r="H16" i="55" s="1"/>
  <c r="G97" i="55"/>
  <c r="G16" i="55" s="1"/>
  <c r="F97" i="55"/>
  <c r="F16" i="55" s="1"/>
  <c r="E97" i="55"/>
  <c r="E16" i="55" s="1"/>
  <c r="D97" i="55"/>
  <c r="D16" i="55" s="1"/>
  <c r="C97" i="55"/>
  <c r="C16" i="55" s="1"/>
  <c r="M78" i="55"/>
  <c r="M17" i="55" s="1"/>
  <c r="L78" i="55"/>
  <c r="L17" i="55" s="1"/>
  <c r="K78" i="55"/>
  <c r="K17" i="55" s="1"/>
  <c r="J78" i="55"/>
  <c r="J17" i="55" s="1"/>
  <c r="I78" i="55"/>
  <c r="I17" i="55" s="1"/>
  <c r="H78" i="55"/>
  <c r="H17" i="55" s="1"/>
  <c r="G78" i="55"/>
  <c r="G17" i="55" s="1"/>
  <c r="F78" i="55"/>
  <c r="F17" i="55" s="1"/>
  <c r="E78" i="55"/>
  <c r="E17" i="55" s="1"/>
  <c r="D78" i="55"/>
  <c r="D17" i="55" s="1"/>
  <c r="C78" i="55"/>
  <c r="C17" i="55" s="1"/>
  <c r="N59" i="55"/>
  <c r="M59" i="55"/>
  <c r="L59" i="55"/>
  <c r="K59" i="55"/>
  <c r="J59" i="55"/>
  <c r="J15" i="55" s="1"/>
  <c r="I59" i="55"/>
  <c r="I15" i="55" s="1"/>
  <c r="H59" i="55"/>
  <c r="H15" i="55" s="1"/>
  <c r="G59" i="55"/>
  <c r="G15" i="55" s="1"/>
  <c r="F59" i="55"/>
  <c r="F15" i="55" s="1"/>
  <c r="E59" i="55"/>
  <c r="E15" i="55" s="1"/>
  <c r="D59" i="55"/>
  <c r="D15" i="55" s="1"/>
  <c r="C15" i="55"/>
  <c r="N40" i="55"/>
  <c r="M40" i="55"/>
  <c r="L40" i="55"/>
  <c r="K40" i="55"/>
  <c r="K14" i="55" s="1"/>
  <c r="J40" i="55"/>
  <c r="J14" i="55" s="1"/>
  <c r="I40" i="55"/>
  <c r="I14" i="55" s="1"/>
  <c r="H40" i="55"/>
  <c r="H14" i="55" s="1"/>
  <c r="G40" i="55"/>
  <c r="G14" i="55" s="1"/>
  <c r="F40" i="55"/>
  <c r="F14" i="55" s="1"/>
  <c r="E40" i="55"/>
  <c r="E14" i="55" s="1"/>
  <c r="D40" i="55"/>
  <c r="D14" i="55" s="1"/>
  <c r="C40" i="55"/>
  <c r="C14" i="55" s="1"/>
  <c r="J92" i="53"/>
  <c r="I92" i="53"/>
  <c r="H92" i="53"/>
  <c r="G92" i="53"/>
  <c r="F92" i="53"/>
  <c r="E92" i="53"/>
  <c r="D92" i="53"/>
  <c r="R91" i="53"/>
  <c r="Q91" i="53"/>
  <c r="P91" i="53"/>
  <c r="O91" i="53"/>
  <c r="N91" i="53"/>
  <c r="M91" i="53"/>
  <c r="L91" i="53"/>
  <c r="K91" i="53"/>
  <c r="R90" i="53"/>
  <c r="Q90" i="53"/>
  <c r="P90" i="53"/>
  <c r="O90" i="53"/>
  <c r="N90" i="53"/>
  <c r="M90" i="53"/>
  <c r="L90" i="53"/>
  <c r="K90" i="53"/>
  <c r="R89" i="53"/>
  <c r="Q89" i="53"/>
  <c r="P89" i="53"/>
  <c r="O89" i="53"/>
  <c r="N89" i="53"/>
  <c r="M89" i="53"/>
  <c r="L89" i="53"/>
  <c r="K89" i="53"/>
  <c r="R88" i="53"/>
  <c r="Q88" i="53"/>
  <c r="P88" i="53"/>
  <c r="O88" i="53"/>
  <c r="N88" i="53"/>
  <c r="M88" i="53"/>
  <c r="L88" i="53"/>
  <c r="K88" i="53"/>
  <c r="R87" i="53"/>
  <c r="Q87" i="53"/>
  <c r="P87" i="53"/>
  <c r="O87" i="53"/>
  <c r="N87" i="53"/>
  <c r="M87" i="53"/>
  <c r="L87" i="53"/>
  <c r="K87" i="53"/>
  <c r="R86" i="53"/>
  <c r="Q86" i="53"/>
  <c r="P86" i="53"/>
  <c r="O86" i="53"/>
  <c r="N86" i="53"/>
  <c r="M86" i="53"/>
  <c r="L86" i="53"/>
  <c r="K86" i="53"/>
  <c r="Q85" i="53"/>
  <c r="O85" i="53"/>
  <c r="N85" i="53"/>
  <c r="M85" i="53"/>
  <c r="K85" i="53"/>
  <c r="P84" i="53"/>
  <c r="F76" i="53"/>
  <c r="E76" i="53"/>
  <c r="D76" i="53"/>
  <c r="C76" i="53"/>
  <c r="R69" i="53"/>
  <c r="Q69" i="53"/>
  <c r="P69" i="53"/>
  <c r="O69" i="53"/>
  <c r="N69" i="53"/>
  <c r="M69" i="53"/>
  <c r="L69" i="53"/>
  <c r="K69" i="53"/>
  <c r="J69" i="53"/>
  <c r="I69" i="53"/>
  <c r="H69" i="53"/>
  <c r="G69" i="53"/>
  <c r="F69" i="53"/>
  <c r="E69" i="53"/>
  <c r="D69" i="53"/>
  <c r="C69" i="53"/>
  <c r="N38" i="53"/>
  <c r="M38" i="53"/>
  <c r="L38" i="53"/>
  <c r="L52" i="53" s="1"/>
  <c r="K38" i="53"/>
  <c r="K52" i="53" s="1"/>
  <c r="J38" i="53"/>
  <c r="J52" i="53" s="1"/>
  <c r="I38" i="53"/>
  <c r="I52" i="53" s="1"/>
  <c r="H38" i="53"/>
  <c r="H52" i="53" s="1"/>
  <c r="G38" i="53"/>
  <c r="G52" i="53" s="1"/>
  <c r="F38" i="53"/>
  <c r="F52" i="53" s="1"/>
  <c r="E38" i="53"/>
  <c r="E52" i="53" s="1"/>
  <c r="D38" i="53"/>
  <c r="D52" i="53" s="1"/>
  <c r="C38" i="53"/>
  <c r="C52" i="53" s="1"/>
  <c r="N24" i="53"/>
  <c r="M24" i="53"/>
  <c r="L24" i="53"/>
  <c r="K24" i="53"/>
  <c r="J24" i="53"/>
  <c r="I24" i="53"/>
  <c r="H24" i="53"/>
  <c r="G24" i="53"/>
  <c r="F24" i="53"/>
  <c r="E24" i="53"/>
  <c r="D24" i="53"/>
  <c r="C24" i="53"/>
  <c r="D16" i="51"/>
  <c r="N144" i="49"/>
  <c r="M144" i="49"/>
  <c r="L144" i="49"/>
  <c r="K144" i="49"/>
  <c r="J144" i="49"/>
  <c r="I144" i="49"/>
  <c r="H144" i="49"/>
  <c r="G144" i="49"/>
  <c r="F144" i="49"/>
  <c r="E144" i="49"/>
  <c r="D144" i="49"/>
  <c r="C144" i="49"/>
  <c r="N129" i="49"/>
  <c r="M129" i="49"/>
  <c r="L129" i="49"/>
  <c r="K129" i="49"/>
  <c r="J129" i="49"/>
  <c r="I129" i="49"/>
  <c r="H129" i="49"/>
  <c r="G129" i="49"/>
  <c r="F129" i="49"/>
  <c r="E129" i="49"/>
  <c r="D129" i="49"/>
  <c r="C129" i="49"/>
  <c r="N114" i="49"/>
  <c r="M114" i="49"/>
  <c r="L114" i="49"/>
  <c r="K114" i="49"/>
  <c r="J114" i="49"/>
  <c r="I114" i="49"/>
  <c r="H114" i="49"/>
  <c r="G114" i="49"/>
  <c r="F114" i="49"/>
  <c r="E114" i="49"/>
  <c r="D114" i="49"/>
  <c r="C114" i="49"/>
  <c r="N90" i="49"/>
  <c r="M90" i="49"/>
  <c r="L90" i="49"/>
  <c r="K90" i="49"/>
  <c r="J90" i="49"/>
  <c r="I90" i="49"/>
  <c r="H90" i="49"/>
  <c r="G90" i="49"/>
  <c r="F90" i="49"/>
  <c r="E90" i="49"/>
  <c r="D90" i="49"/>
  <c r="C90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C66" i="49" s="1"/>
  <c r="O64" i="49"/>
  <c r="O63" i="49"/>
  <c r="O62" i="49"/>
  <c r="O61" i="49"/>
  <c r="O60" i="49"/>
  <c r="O59" i="49"/>
  <c r="O58" i="49"/>
  <c r="O57" i="49"/>
  <c r="O56" i="49"/>
  <c r="O55" i="49"/>
  <c r="N49" i="49"/>
  <c r="M49" i="49"/>
  <c r="L49" i="49"/>
  <c r="K49" i="49"/>
  <c r="J49" i="49"/>
  <c r="I49" i="49"/>
  <c r="H49" i="49"/>
  <c r="G49" i="49"/>
  <c r="F49" i="49"/>
  <c r="E49" i="49"/>
  <c r="D49" i="49"/>
  <c r="C49" i="49"/>
  <c r="N32" i="49"/>
  <c r="M32" i="49"/>
  <c r="L32" i="49"/>
  <c r="K32" i="49"/>
  <c r="J32" i="49"/>
  <c r="I32" i="49"/>
  <c r="H32" i="49"/>
  <c r="G32" i="49"/>
  <c r="F32" i="49"/>
  <c r="E32" i="49"/>
  <c r="D32" i="49"/>
  <c r="C32" i="49"/>
  <c r="C33" i="49" s="1"/>
  <c r="N24" i="49"/>
  <c r="M24" i="49"/>
  <c r="L24" i="49"/>
  <c r="K24" i="49"/>
  <c r="J24" i="49"/>
  <c r="I24" i="49"/>
  <c r="H24" i="49"/>
  <c r="G24" i="49"/>
  <c r="F24" i="49"/>
  <c r="E24" i="49"/>
  <c r="D24" i="49"/>
  <c r="C24" i="49"/>
  <c r="J16" i="49"/>
  <c r="H16" i="49"/>
  <c r="G16" i="49"/>
  <c r="F16" i="49"/>
  <c r="E16" i="49"/>
  <c r="D16" i="49"/>
  <c r="C16" i="49"/>
  <c r="K161" i="47"/>
  <c r="J161" i="47"/>
  <c r="I161" i="47"/>
  <c r="H161" i="47"/>
  <c r="G161" i="47"/>
  <c r="F161" i="47"/>
  <c r="E161" i="47"/>
  <c r="D161" i="47"/>
  <c r="C161" i="47"/>
  <c r="P72" i="47"/>
  <c r="O72" i="47"/>
  <c r="N72" i="47"/>
  <c r="M72" i="47"/>
  <c r="L72" i="47"/>
  <c r="K72" i="47"/>
  <c r="J72" i="47"/>
  <c r="I72" i="47"/>
  <c r="H72" i="47"/>
  <c r="G72" i="47"/>
  <c r="F72" i="47"/>
  <c r="E72" i="47"/>
  <c r="D72" i="47"/>
  <c r="C72" i="47"/>
  <c r="P63" i="47"/>
  <c r="O63" i="47"/>
  <c r="N63" i="47"/>
  <c r="M63" i="47"/>
  <c r="L63" i="47"/>
  <c r="K63" i="47"/>
  <c r="J63" i="47"/>
  <c r="I63" i="47"/>
  <c r="H63" i="47"/>
  <c r="G63" i="47"/>
  <c r="F63" i="47"/>
  <c r="E63" i="47"/>
  <c r="D63" i="47"/>
  <c r="C63" i="47"/>
  <c r="P53" i="47"/>
  <c r="N53" i="47"/>
  <c r="M53" i="47"/>
  <c r="L53" i="47"/>
  <c r="K53" i="47"/>
  <c r="J53" i="47"/>
  <c r="I53" i="47"/>
  <c r="H53" i="47"/>
  <c r="G53" i="47"/>
  <c r="F53" i="47"/>
  <c r="E53" i="47"/>
  <c r="D53" i="47"/>
  <c r="C53" i="47"/>
  <c r="P43" i="47"/>
  <c r="O43" i="47"/>
  <c r="N43" i="47"/>
  <c r="M43" i="47"/>
  <c r="L43" i="47"/>
  <c r="K43" i="47"/>
  <c r="J43" i="47"/>
  <c r="I43" i="47"/>
  <c r="H43" i="47"/>
  <c r="G43" i="47"/>
  <c r="F43" i="47"/>
  <c r="E43" i="47"/>
  <c r="D43" i="47"/>
  <c r="C43" i="47"/>
  <c r="P34" i="47"/>
  <c r="O34" i="47"/>
  <c r="N34" i="47"/>
  <c r="M34" i="47"/>
  <c r="L34" i="47"/>
  <c r="K34" i="47"/>
  <c r="J34" i="47"/>
  <c r="I34" i="47"/>
  <c r="H34" i="47"/>
  <c r="G34" i="47"/>
  <c r="F34" i="47"/>
  <c r="E34" i="47"/>
  <c r="D34" i="47"/>
  <c r="C34" i="47"/>
  <c r="P25" i="47"/>
  <c r="N25" i="47"/>
  <c r="M25" i="47"/>
  <c r="L25" i="47"/>
  <c r="K25" i="47"/>
  <c r="J25" i="47"/>
  <c r="I25" i="47"/>
  <c r="H25" i="47"/>
  <c r="G25" i="47"/>
  <c r="F25" i="47"/>
  <c r="E25" i="47"/>
  <c r="D25" i="47"/>
  <c r="P16" i="47"/>
  <c r="M16" i="47"/>
  <c r="L16" i="47"/>
  <c r="H16" i="47"/>
  <c r="F16" i="47"/>
  <c r="E16" i="47"/>
  <c r="D16" i="47"/>
  <c r="C16" i="47"/>
  <c r="F44" i="45"/>
  <c r="M46" i="53" l="1"/>
  <c r="M52" i="53"/>
  <c r="N51" i="53"/>
  <c r="N52" i="53"/>
  <c r="L18" i="55"/>
  <c r="K18" i="55"/>
  <c r="I18" i="55"/>
  <c r="E18" i="55"/>
  <c r="M18" i="55"/>
  <c r="D18" i="55"/>
  <c r="C18" i="55"/>
  <c r="F18" i="55"/>
  <c r="G18" i="55"/>
  <c r="H18" i="55"/>
  <c r="J18" i="55"/>
  <c r="R161" i="47"/>
  <c r="R72" i="47"/>
  <c r="O25" i="47"/>
  <c r="O53" i="47"/>
  <c r="E44" i="53"/>
  <c r="I44" i="53"/>
  <c r="E45" i="53"/>
  <c r="I45" i="53"/>
  <c r="M45" i="53"/>
  <c r="E46" i="53"/>
  <c r="I46" i="53"/>
  <c r="E47" i="53"/>
  <c r="I47" i="53"/>
  <c r="M47" i="53"/>
  <c r="E48" i="53"/>
  <c r="I48" i="53"/>
  <c r="M48" i="53"/>
  <c r="E49" i="53"/>
  <c r="I49" i="53"/>
  <c r="M49" i="53"/>
  <c r="E50" i="53"/>
  <c r="I50" i="53"/>
  <c r="M50" i="53"/>
  <c r="E51" i="53"/>
  <c r="I51" i="53"/>
  <c r="M51" i="53"/>
  <c r="C44" i="53"/>
  <c r="G44" i="53"/>
  <c r="K44" i="53"/>
  <c r="C45" i="53"/>
  <c r="G45" i="53"/>
  <c r="K45" i="53"/>
  <c r="C46" i="53"/>
  <c r="G46" i="53"/>
  <c r="K46" i="53"/>
  <c r="C47" i="53"/>
  <c r="G47" i="53"/>
  <c r="K47" i="53"/>
  <c r="C48" i="53"/>
  <c r="G48" i="53"/>
  <c r="K48" i="53"/>
  <c r="C49" i="53"/>
  <c r="G49" i="53"/>
  <c r="K49" i="53"/>
  <c r="C50" i="53"/>
  <c r="G50" i="53"/>
  <c r="K50" i="53"/>
  <c r="C51" i="53"/>
  <c r="G51" i="53"/>
  <c r="K51" i="53"/>
  <c r="D44" i="53"/>
  <c r="H44" i="53"/>
  <c r="L44" i="53"/>
  <c r="D45" i="53"/>
  <c r="H45" i="53"/>
  <c r="L45" i="53"/>
  <c r="D46" i="53"/>
  <c r="H46" i="53"/>
  <c r="L46" i="53"/>
  <c r="D47" i="53"/>
  <c r="H47" i="53"/>
  <c r="L47" i="53"/>
  <c r="D48" i="53"/>
  <c r="H48" i="53"/>
  <c r="L48" i="53"/>
  <c r="D49" i="53"/>
  <c r="H49" i="53"/>
  <c r="L49" i="53"/>
  <c r="D50" i="53"/>
  <c r="H50" i="53"/>
  <c r="L50" i="53"/>
  <c r="D51" i="53"/>
  <c r="H51" i="53"/>
  <c r="L51" i="53"/>
  <c r="M44" i="53"/>
  <c r="F44" i="53"/>
  <c r="J44" i="53"/>
  <c r="N44" i="53"/>
  <c r="F45" i="53"/>
  <c r="J45" i="53"/>
  <c r="N45" i="53"/>
  <c r="F46" i="53"/>
  <c r="J46" i="53"/>
  <c r="N46" i="53"/>
  <c r="F47" i="53"/>
  <c r="J47" i="53"/>
  <c r="N47" i="53"/>
  <c r="F48" i="53"/>
  <c r="J48" i="53"/>
  <c r="N48" i="53"/>
  <c r="F49" i="53"/>
  <c r="J49" i="53"/>
  <c r="N49" i="53"/>
  <c r="F50" i="53"/>
  <c r="J50" i="53"/>
  <c r="N50" i="53"/>
  <c r="F51" i="53"/>
  <c r="J51" i="53"/>
  <c r="D33" i="49"/>
  <c r="E33" i="49" s="1"/>
  <c r="F33" i="49" s="1"/>
  <c r="G33" i="49" s="1"/>
  <c r="H33" i="49" s="1"/>
  <c r="I33" i="49" s="1"/>
  <c r="J33" i="49" s="1"/>
  <c r="K33" i="49" s="1"/>
  <c r="L33" i="49" s="1"/>
  <c r="M33" i="49" s="1"/>
  <c r="N33" i="49" s="1"/>
  <c r="D66" i="49"/>
  <c r="E66" i="49" s="1"/>
  <c r="F66" i="49" s="1"/>
  <c r="G66" i="49" s="1"/>
  <c r="H66" i="49" s="1"/>
  <c r="I66" i="49" s="1"/>
  <c r="J66" i="49" s="1"/>
  <c r="K66" i="49" s="1"/>
  <c r="L66" i="49" s="1"/>
  <c r="M66" i="49" s="1"/>
  <c r="N66" i="49" s="1"/>
  <c r="O66" i="49"/>
  <c r="O16" i="47"/>
  <c r="H44" i="45"/>
  <c r="G44" i="45"/>
  <c r="E44" i="45"/>
  <c r="N106" i="43" l="1"/>
  <c r="M106" i="43"/>
  <c r="L106" i="43"/>
  <c r="K106" i="43"/>
  <c r="J106" i="43"/>
  <c r="I106" i="43"/>
  <c r="H106" i="43"/>
  <c r="G106" i="43"/>
  <c r="F106" i="43"/>
  <c r="N59" i="43"/>
  <c r="M59" i="43"/>
  <c r="L59" i="43"/>
  <c r="K59" i="43"/>
  <c r="J59" i="43"/>
  <c r="I59" i="43"/>
  <c r="H59" i="43"/>
  <c r="G59" i="43"/>
  <c r="F59" i="43"/>
  <c r="E59" i="43"/>
  <c r="D59" i="43"/>
  <c r="C59" i="43"/>
  <c r="N36" i="43"/>
  <c r="M36" i="43"/>
  <c r="L36" i="43"/>
  <c r="K36" i="43"/>
  <c r="K60" i="43" s="1"/>
  <c r="J36" i="43"/>
  <c r="I36" i="43"/>
  <c r="H36" i="43"/>
  <c r="G36" i="43"/>
  <c r="G60" i="43" s="1"/>
  <c r="F36" i="43"/>
  <c r="E36" i="43"/>
  <c r="D36" i="43"/>
  <c r="C36" i="43"/>
  <c r="C60" i="43" s="1"/>
  <c r="G92" i="40"/>
  <c r="F92" i="40"/>
  <c r="C16" i="40" s="1"/>
  <c r="E16" i="40" s="1"/>
  <c r="E92" i="40"/>
  <c r="D92" i="40"/>
  <c r="C14" i="40" s="1"/>
  <c r="E14" i="40" s="1"/>
  <c r="H86" i="40"/>
  <c r="G86" i="40"/>
  <c r="F86" i="40"/>
  <c r="E86" i="40"/>
  <c r="D86" i="40"/>
  <c r="H79" i="40"/>
  <c r="G79" i="40"/>
  <c r="F79" i="40"/>
  <c r="E79" i="40"/>
  <c r="D79" i="40"/>
  <c r="H72" i="40"/>
  <c r="G72" i="40"/>
  <c r="F72" i="40"/>
  <c r="E72" i="40"/>
  <c r="D72" i="40"/>
  <c r="H65" i="40"/>
  <c r="G65" i="40"/>
  <c r="F65" i="40"/>
  <c r="E65" i="40"/>
  <c r="D65" i="40"/>
  <c r="H57" i="40"/>
  <c r="G57" i="40"/>
  <c r="F57" i="40"/>
  <c r="E57" i="40"/>
  <c r="D57" i="40"/>
  <c r="H49" i="40"/>
  <c r="G49" i="40"/>
  <c r="F49" i="40"/>
  <c r="E49" i="40"/>
  <c r="D49" i="40"/>
  <c r="H41" i="40"/>
  <c r="G41" i="40"/>
  <c r="F41" i="40"/>
  <c r="E41" i="40"/>
  <c r="D41" i="40"/>
  <c r="C15" i="40"/>
  <c r="E15" i="40" s="1"/>
  <c r="M47" i="37"/>
  <c r="M48" i="37" s="1"/>
  <c r="L47" i="37"/>
  <c r="K47" i="37"/>
  <c r="J47" i="37"/>
  <c r="J48" i="37" s="1"/>
  <c r="I47" i="37"/>
  <c r="I48" i="37" s="1"/>
  <c r="H47" i="37"/>
  <c r="G47" i="37"/>
  <c r="F47" i="37"/>
  <c r="F48" i="37" s="1"/>
  <c r="E47" i="37"/>
  <c r="E48" i="37" s="1"/>
  <c r="D47" i="37"/>
  <c r="C47" i="37"/>
  <c r="P47" i="37" s="1"/>
  <c r="L48" i="37"/>
  <c r="K48" i="37"/>
  <c r="H48" i="37"/>
  <c r="G48" i="37"/>
  <c r="D48" i="37"/>
  <c r="C48" i="37"/>
  <c r="P48" i="37" s="1"/>
  <c r="S106" i="43" l="1"/>
  <c r="F60" i="43"/>
  <c r="J60" i="43"/>
  <c r="E60" i="43"/>
  <c r="I60" i="43"/>
  <c r="N60" i="43"/>
  <c r="M60" i="43"/>
  <c r="D60" i="43"/>
  <c r="H60" i="43"/>
  <c r="L60" i="43"/>
  <c r="N47" i="36" l="1"/>
  <c r="M47" i="36"/>
  <c r="L47" i="36"/>
  <c r="J47" i="36"/>
  <c r="I47" i="36"/>
  <c r="H47" i="36"/>
  <c r="G47" i="36"/>
  <c r="F47" i="36"/>
  <c r="E47" i="36"/>
  <c r="D47" i="36"/>
  <c r="P47" i="36" s="1"/>
  <c r="C47" i="36"/>
  <c r="K42" i="36"/>
  <c r="K39" i="36"/>
  <c r="K35" i="36"/>
  <c r="K29" i="36"/>
  <c r="M24" i="36"/>
  <c r="M48" i="36" s="1"/>
  <c r="L24" i="36"/>
  <c r="K24" i="36"/>
  <c r="J24" i="36"/>
  <c r="I24" i="36"/>
  <c r="H24" i="36"/>
  <c r="H48" i="36" s="1"/>
  <c r="G24" i="36"/>
  <c r="G48" i="36" s="1"/>
  <c r="F24" i="36"/>
  <c r="E24" i="36"/>
  <c r="D24" i="36"/>
  <c r="P24" i="36" s="1"/>
  <c r="C24" i="36"/>
  <c r="C48" i="36" s="1"/>
  <c r="C24" i="34"/>
  <c r="P24" i="34" s="1"/>
  <c r="M47" i="34"/>
  <c r="L47" i="34"/>
  <c r="J47" i="34"/>
  <c r="I47" i="34"/>
  <c r="H47" i="34"/>
  <c r="G47" i="34"/>
  <c r="F47" i="34"/>
  <c r="E47" i="34"/>
  <c r="D47" i="34"/>
  <c r="C47" i="34"/>
  <c r="P47" i="34" s="1"/>
  <c r="K46" i="34"/>
  <c r="K44" i="34"/>
  <c r="K42" i="34"/>
  <c r="K40" i="34"/>
  <c r="K39" i="34"/>
  <c r="K35" i="34"/>
  <c r="K33" i="34"/>
  <c r="K30" i="34"/>
  <c r="K29" i="34"/>
  <c r="K28" i="34"/>
  <c r="K27" i="34"/>
  <c r="M24" i="34"/>
  <c r="M48" i="34" s="1"/>
  <c r="L24" i="34"/>
  <c r="L48" i="34" s="1"/>
  <c r="J24" i="34"/>
  <c r="J48" i="34" s="1"/>
  <c r="I24" i="34"/>
  <c r="H24" i="34"/>
  <c r="H48" i="34" s="1"/>
  <c r="G24" i="34"/>
  <c r="G48" i="34" s="1"/>
  <c r="F24" i="34"/>
  <c r="F48" i="34" s="1"/>
  <c r="E24" i="34"/>
  <c r="D24" i="34"/>
  <c r="D48" i="34" s="1"/>
  <c r="K20" i="34"/>
  <c r="K15" i="34"/>
  <c r="K24" i="34" s="1"/>
  <c r="N47" i="31"/>
  <c r="M47" i="31"/>
  <c r="L47" i="31"/>
  <c r="J47" i="31"/>
  <c r="I47" i="31"/>
  <c r="H47" i="31"/>
  <c r="G47" i="31"/>
  <c r="F47" i="31"/>
  <c r="E47" i="31"/>
  <c r="D47" i="31"/>
  <c r="C47" i="31"/>
  <c r="P47" i="31" s="1"/>
  <c r="K46" i="31"/>
  <c r="K44" i="31"/>
  <c r="K39" i="31"/>
  <c r="K28" i="31"/>
  <c r="K47" i="31" s="1"/>
  <c r="N24" i="31"/>
  <c r="M24" i="31"/>
  <c r="M48" i="31" s="1"/>
  <c r="L24" i="31"/>
  <c r="L48" i="31" s="1"/>
  <c r="J24" i="31"/>
  <c r="J48" i="31" s="1"/>
  <c r="I24" i="31"/>
  <c r="H24" i="31"/>
  <c r="H48" i="31" s="1"/>
  <c r="G24" i="31"/>
  <c r="G48" i="31" s="1"/>
  <c r="F24" i="31"/>
  <c r="F48" i="31" s="1"/>
  <c r="E24" i="31"/>
  <c r="D24" i="31"/>
  <c r="D48" i="31" s="1"/>
  <c r="C24" i="31"/>
  <c r="K21" i="31"/>
  <c r="K24" i="31" s="1"/>
  <c r="K15" i="31"/>
  <c r="D47" i="29"/>
  <c r="E47" i="29"/>
  <c r="F47" i="29"/>
  <c r="G47" i="29"/>
  <c r="H47" i="29"/>
  <c r="I47" i="29"/>
  <c r="J47" i="29"/>
  <c r="K47" i="29"/>
  <c r="L47" i="29"/>
  <c r="M47" i="29"/>
  <c r="N47" i="29"/>
  <c r="C47" i="29"/>
  <c r="P47" i="29" s="1"/>
  <c r="D24" i="29"/>
  <c r="E24" i="29"/>
  <c r="F24" i="29"/>
  <c r="G24" i="29"/>
  <c r="G48" i="29" s="1"/>
  <c r="H24" i="29"/>
  <c r="I24" i="29"/>
  <c r="J24" i="29"/>
  <c r="J48" i="29" s="1"/>
  <c r="K24" i="29"/>
  <c r="K48" i="29" s="1"/>
  <c r="L24" i="29"/>
  <c r="M24" i="29"/>
  <c r="C24" i="29"/>
  <c r="P24" i="29" s="1"/>
  <c r="N48" i="29"/>
  <c r="I48" i="29"/>
  <c r="F48" i="29"/>
  <c r="AD47" i="19"/>
  <c r="AG47" i="19"/>
  <c r="AE47" i="19"/>
  <c r="AB47" i="19"/>
  <c r="AA47" i="19"/>
  <c r="Y47" i="19"/>
  <c r="X47" i="19"/>
  <c r="V47" i="19"/>
  <c r="U47" i="19"/>
  <c r="V24" i="19"/>
  <c r="S47" i="19"/>
  <c r="R47" i="19"/>
  <c r="R24" i="19"/>
  <c r="P47" i="19"/>
  <c r="O47" i="19"/>
  <c r="P24" i="19"/>
  <c r="M47" i="19"/>
  <c r="L47" i="19"/>
  <c r="L24" i="19"/>
  <c r="I24" i="19"/>
  <c r="J47" i="19"/>
  <c r="I47" i="19"/>
  <c r="G47" i="19"/>
  <c r="F47" i="19"/>
  <c r="D47" i="19"/>
  <c r="C47" i="19"/>
  <c r="AK47" i="19"/>
  <c r="AJ47" i="19"/>
  <c r="AH47" i="19"/>
  <c r="AI47" i="19" s="1"/>
  <c r="AL46" i="19"/>
  <c r="AI46" i="19"/>
  <c r="AF46" i="19"/>
  <c r="AC46" i="19"/>
  <c r="Z46" i="19"/>
  <c r="W46" i="19"/>
  <c r="T46" i="19"/>
  <c r="Q46" i="19"/>
  <c r="N46" i="19"/>
  <c r="K46" i="19"/>
  <c r="H46" i="19"/>
  <c r="E46" i="19"/>
  <c r="AL45" i="19"/>
  <c r="AI45" i="19"/>
  <c r="AF45" i="19"/>
  <c r="AC45" i="19"/>
  <c r="Z45" i="19"/>
  <c r="W45" i="19"/>
  <c r="T45" i="19"/>
  <c r="Q45" i="19"/>
  <c r="N45" i="19"/>
  <c r="K45" i="19"/>
  <c r="H45" i="19"/>
  <c r="E45" i="19"/>
  <c r="AL44" i="19"/>
  <c r="AI44" i="19"/>
  <c r="AF44" i="19"/>
  <c r="AC44" i="19"/>
  <c r="Z44" i="19"/>
  <c r="W44" i="19"/>
  <c r="T44" i="19"/>
  <c r="Q44" i="19"/>
  <c r="N44" i="19"/>
  <c r="K44" i="19"/>
  <c r="H44" i="19"/>
  <c r="E44" i="19"/>
  <c r="AL43" i="19"/>
  <c r="AI43" i="19"/>
  <c r="AF43" i="19"/>
  <c r="AC43" i="19"/>
  <c r="Z43" i="19"/>
  <c r="W43" i="19"/>
  <c r="T43" i="19"/>
  <c r="Q43" i="19"/>
  <c r="N43" i="19"/>
  <c r="K43" i="19"/>
  <c r="H43" i="19"/>
  <c r="E43" i="19"/>
  <c r="AL42" i="19"/>
  <c r="AI42" i="19"/>
  <c r="AF42" i="19"/>
  <c r="AC42" i="19"/>
  <c r="Z42" i="19"/>
  <c r="W42" i="19"/>
  <c r="T42" i="19"/>
  <c r="Q42" i="19"/>
  <c r="N42" i="19"/>
  <c r="K42" i="19"/>
  <c r="H42" i="19"/>
  <c r="E42" i="19"/>
  <c r="AL41" i="19"/>
  <c r="AI41" i="19"/>
  <c r="AF41" i="19"/>
  <c r="AC41" i="19"/>
  <c r="Z41" i="19"/>
  <c r="W41" i="19"/>
  <c r="T41" i="19"/>
  <c r="Q41" i="19"/>
  <c r="N41" i="19"/>
  <c r="K41" i="19"/>
  <c r="H41" i="19"/>
  <c r="E41" i="19"/>
  <c r="AL40" i="19"/>
  <c r="AI40" i="19"/>
  <c r="AF40" i="19"/>
  <c r="AC40" i="19"/>
  <c r="Z40" i="19"/>
  <c r="W40" i="19"/>
  <c r="T40" i="19"/>
  <c r="Q40" i="19"/>
  <c r="N40" i="19"/>
  <c r="K40" i="19"/>
  <c r="H40" i="19"/>
  <c r="E40" i="19"/>
  <c r="AL39" i="19"/>
  <c r="AI39" i="19"/>
  <c r="AF39" i="19"/>
  <c r="AC39" i="19"/>
  <c r="Z39" i="19"/>
  <c r="W39" i="19"/>
  <c r="T39" i="19"/>
  <c r="Q39" i="19"/>
  <c r="N39" i="19"/>
  <c r="K39" i="19"/>
  <c r="H39" i="19"/>
  <c r="E39" i="19"/>
  <c r="AL38" i="19"/>
  <c r="AI38" i="19"/>
  <c r="AF38" i="19"/>
  <c r="AC38" i="19"/>
  <c r="Z38" i="19"/>
  <c r="W38" i="19"/>
  <c r="T38" i="19"/>
  <c r="Q38" i="19"/>
  <c r="N38" i="19"/>
  <c r="K38" i="19"/>
  <c r="H38" i="19"/>
  <c r="E38" i="19"/>
  <c r="AL37" i="19"/>
  <c r="AI37" i="19"/>
  <c r="AF37" i="19"/>
  <c r="AC37" i="19"/>
  <c r="Z37" i="19"/>
  <c r="W37" i="19"/>
  <c r="T37" i="19"/>
  <c r="Q37" i="19"/>
  <c r="N37" i="19"/>
  <c r="K37" i="19"/>
  <c r="H37" i="19"/>
  <c r="E37" i="19"/>
  <c r="AL36" i="19"/>
  <c r="AI36" i="19"/>
  <c r="AF36" i="19"/>
  <c r="AC36" i="19"/>
  <c r="Z36" i="19"/>
  <c r="W36" i="19"/>
  <c r="T36" i="19"/>
  <c r="Q36" i="19"/>
  <c r="N36" i="19"/>
  <c r="K36" i="19"/>
  <c r="H36" i="19"/>
  <c r="E36" i="19"/>
  <c r="AL35" i="19"/>
  <c r="AI35" i="19"/>
  <c r="AF35" i="19"/>
  <c r="AC35" i="19"/>
  <c r="AL34" i="19"/>
  <c r="AI34" i="19"/>
  <c r="AF34" i="19"/>
  <c r="AC34" i="19"/>
  <c r="Z34" i="19"/>
  <c r="W34" i="19"/>
  <c r="T34" i="19"/>
  <c r="Q34" i="19"/>
  <c r="N34" i="19"/>
  <c r="K34" i="19"/>
  <c r="H34" i="19"/>
  <c r="E34" i="19"/>
  <c r="AL33" i="19"/>
  <c r="AI33" i="19"/>
  <c r="AF33" i="19"/>
  <c r="AC33" i="19"/>
  <c r="Z33" i="19"/>
  <c r="W33" i="19"/>
  <c r="T33" i="19"/>
  <c r="Q33" i="19"/>
  <c r="N33" i="19"/>
  <c r="K33" i="19"/>
  <c r="H33" i="19"/>
  <c r="E33" i="19"/>
  <c r="AL32" i="19"/>
  <c r="AI32" i="19"/>
  <c r="AF32" i="19"/>
  <c r="AC32" i="19"/>
  <c r="Z32" i="19"/>
  <c r="W32" i="19"/>
  <c r="T32" i="19"/>
  <c r="Q32" i="19"/>
  <c r="N32" i="19"/>
  <c r="K32" i="19"/>
  <c r="H32" i="19"/>
  <c r="E32" i="19"/>
  <c r="AL31" i="19"/>
  <c r="AI31" i="19"/>
  <c r="AF31" i="19"/>
  <c r="AC31" i="19"/>
  <c r="Z31" i="19"/>
  <c r="W31" i="19"/>
  <c r="T31" i="19"/>
  <c r="Q31" i="19"/>
  <c r="N31" i="19"/>
  <c r="K31" i="19"/>
  <c r="H31" i="19"/>
  <c r="E31" i="19"/>
  <c r="AL30" i="19"/>
  <c r="AI30" i="19"/>
  <c r="AF30" i="19"/>
  <c r="AC30" i="19"/>
  <c r="Z30" i="19"/>
  <c r="W30" i="19"/>
  <c r="T30" i="19"/>
  <c r="Q30" i="19"/>
  <c r="N30" i="19"/>
  <c r="K30" i="19"/>
  <c r="H30" i="19"/>
  <c r="E30" i="19"/>
  <c r="AL29" i="19"/>
  <c r="AI29" i="19"/>
  <c r="AF29" i="19"/>
  <c r="AC29" i="19"/>
  <c r="Z29" i="19"/>
  <c r="W29" i="19"/>
  <c r="T29" i="19"/>
  <c r="Q29" i="19"/>
  <c r="N29" i="19"/>
  <c r="K29" i="19"/>
  <c r="H29" i="19"/>
  <c r="E29" i="19"/>
  <c r="AL28" i="19"/>
  <c r="AI28" i="19"/>
  <c r="AF28" i="19"/>
  <c r="AC28" i="19"/>
  <c r="Z28" i="19"/>
  <c r="W28" i="19"/>
  <c r="T28" i="19"/>
  <c r="Q28" i="19"/>
  <c r="N28" i="19"/>
  <c r="K28" i="19"/>
  <c r="H28" i="19"/>
  <c r="E28" i="19"/>
  <c r="AL27" i="19"/>
  <c r="AI27" i="19"/>
  <c r="AF27" i="19"/>
  <c r="AC27" i="19"/>
  <c r="Z27" i="19"/>
  <c r="W27" i="19"/>
  <c r="T27" i="19"/>
  <c r="Q27" i="19"/>
  <c r="N27" i="19"/>
  <c r="K27" i="19"/>
  <c r="H27" i="19"/>
  <c r="E27" i="19"/>
  <c r="AL26" i="19"/>
  <c r="AI26" i="19"/>
  <c r="AF26" i="19"/>
  <c r="AC26" i="19"/>
  <c r="Z26" i="19"/>
  <c r="W26" i="19"/>
  <c r="T26" i="19"/>
  <c r="Q26" i="19"/>
  <c r="N26" i="19"/>
  <c r="K26" i="19"/>
  <c r="H26" i="19"/>
  <c r="E26" i="19"/>
  <c r="AK24" i="19"/>
  <c r="AK48" i="19" s="1"/>
  <c r="AJ24" i="19"/>
  <c r="AH24" i="19"/>
  <c r="AG24" i="19"/>
  <c r="AG48" i="19" s="1"/>
  <c r="AE24" i="19"/>
  <c r="AD24" i="19"/>
  <c r="AB24" i="19"/>
  <c r="AA24" i="19"/>
  <c r="Y24" i="19"/>
  <c r="Y48" i="19" s="1"/>
  <c r="X24" i="19"/>
  <c r="V48" i="19"/>
  <c r="U24" i="19"/>
  <c r="S24" i="19"/>
  <c r="O24" i="19"/>
  <c r="M24" i="19"/>
  <c r="J24" i="19"/>
  <c r="G24" i="19"/>
  <c r="G48" i="19" s="1"/>
  <c r="F24" i="19"/>
  <c r="D24" i="19"/>
  <c r="C24" i="19"/>
  <c r="AL21" i="19"/>
  <c r="AI21" i="19"/>
  <c r="AF21" i="19"/>
  <c r="AC21" i="19"/>
  <c r="Z21" i="19"/>
  <c r="W21" i="19"/>
  <c r="T21" i="19"/>
  <c r="Q21" i="19"/>
  <c r="N21" i="19"/>
  <c r="K21" i="19"/>
  <c r="H21" i="19"/>
  <c r="E21" i="19"/>
  <c r="AL20" i="19"/>
  <c r="AI20" i="19"/>
  <c r="AF20" i="19"/>
  <c r="AC20" i="19"/>
  <c r="Z20" i="19"/>
  <c r="W20" i="19"/>
  <c r="T20" i="19"/>
  <c r="Q20" i="19"/>
  <c r="N20" i="19"/>
  <c r="K20" i="19"/>
  <c r="H20" i="19"/>
  <c r="E20" i="19"/>
  <c r="AL19" i="19"/>
  <c r="AI19" i="19"/>
  <c r="AF19" i="19"/>
  <c r="AC19" i="19"/>
  <c r="AL18" i="19"/>
  <c r="AI18" i="19"/>
  <c r="AF18" i="19"/>
  <c r="AC18" i="19"/>
  <c r="K18" i="19"/>
  <c r="H18" i="19"/>
  <c r="E18" i="19"/>
  <c r="AL17" i="19"/>
  <c r="AI17" i="19"/>
  <c r="AF17" i="19"/>
  <c r="AC17" i="19"/>
  <c r="K17" i="19"/>
  <c r="H17" i="19"/>
  <c r="E17" i="19"/>
  <c r="AL16" i="19"/>
  <c r="AI16" i="19"/>
  <c r="AF16" i="19"/>
  <c r="AC16" i="19"/>
  <c r="Z16" i="19"/>
  <c r="W16" i="19"/>
  <c r="T16" i="19"/>
  <c r="Q16" i="19"/>
  <c r="N16" i="19"/>
  <c r="K16" i="19"/>
  <c r="H16" i="19"/>
  <c r="E16" i="19"/>
  <c r="AL15" i="19"/>
  <c r="AI15" i="19"/>
  <c r="AF15" i="19"/>
  <c r="AC15" i="19"/>
  <c r="Z15" i="19"/>
  <c r="W15" i="19"/>
  <c r="T15" i="19"/>
  <c r="Q15" i="19"/>
  <c r="N15" i="19"/>
  <c r="K15" i="19"/>
  <c r="H15" i="19"/>
  <c r="E15" i="19"/>
  <c r="G42" i="28"/>
  <c r="G41" i="28"/>
  <c r="G40" i="28"/>
  <c r="G39" i="28"/>
  <c r="G38" i="28"/>
  <c r="G37" i="28"/>
  <c r="G36" i="28"/>
  <c r="G35" i="28"/>
  <c r="G33" i="28"/>
  <c r="G32" i="28"/>
  <c r="G31" i="28"/>
  <c r="G30" i="28"/>
  <c r="G29" i="28"/>
  <c r="G28" i="28"/>
  <c r="G27" i="28"/>
  <c r="G26" i="28"/>
  <c r="C25" i="28"/>
  <c r="D25" i="28" s="1"/>
  <c r="G22" i="28"/>
  <c r="G21" i="28"/>
  <c r="G20" i="28"/>
  <c r="G16" i="28"/>
  <c r="G15" i="28"/>
  <c r="C43" i="28"/>
  <c r="J23" i="28"/>
  <c r="H23" i="28"/>
  <c r="F23" i="28"/>
  <c r="E23" i="28"/>
  <c r="I23" i="28"/>
  <c r="D23" i="28"/>
  <c r="C23" i="28"/>
  <c r="I42" i="27"/>
  <c r="G42" i="27"/>
  <c r="D42" i="27"/>
  <c r="G41" i="27"/>
  <c r="I40" i="27"/>
  <c r="G40" i="27"/>
  <c r="D40" i="27"/>
  <c r="I39" i="27"/>
  <c r="H39" i="27"/>
  <c r="G39" i="27"/>
  <c r="G38" i="27"/>
  <c r="I37" i="27"/>
  <c r="G37" i="27"/>
  <c r="I36" i="27"/>
  <c r="H36" i="27"/>
  <c r="G36" i="27"/>
  <c r="D36" i="27"/>
  <c r="G35" i="27"/>
  <c r="G34" i="27"/>
  <c r="I33" i="27"/>
  <c r="H33" i="27"/>
  <c r="G33" i="27"/>
  <c r="G32" i="27"/>
  <c r="I31" i="27"/>
  <c r="G31" i="27"/>
  <c r="G30" i="27"/>
  <c r="I29" i="27"/>
  <c r="G29" i="27"/>
  <c r="I28" i="27"/>
  <c r="H28" i="27"/>
  <c r="G28" i="27"/>
  <c r="I27" i="27"/>
  <c r="G27" i="27"/>
  <c r="D27" i="27"/>
  <c r="C27" i="27"/>
  <c r="C43" i="27" s="1"/>
  <c r="I26" i="27"/>
  <c r="G26" i="27"/>
  <c r="G25" i="27"/>
  <c r="G22" i="27"/>
  <c r="G21" i="27"/>
  <c r="D21" i="27"/>
  <c r="I20" i="27"/>
  <c r="G20" i="27"/>
  <c r="G19" i="27"/>
  <c r="G18" i="27"/>
  <c r="G17" i="27"/>
  <c r="G16" i="27"/>
  <c r="I15" i="27"/>
  <c r="I23" i="27" s="1"/>
  <c r="G15" i="27"/>
  <c r="D15" i="27"/>
  <c r="C15" i="27"/>
  <c r="C23" i="27" s="1"/>
  <c r="J43" i="27"/>
  <c r="H43" i="27"/>
  <c r="F43" i="27"/>
  <c r="E43" i="27"/>
  <c r="J23" i="27"/>
  <c r="H23" i="27"/>
  <c r="F23" i="27"/>
  <c r="G23" i="27" s="1"/>
  <c r="E23" i="27"/>
  <c r="D23" i="27"/>
  <c r="C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2" i="26"/>
  <c r="G21" i="26"/>
  <c r="G20" i="26"/>
  <c r="G19" i="26"/>
  <c r="G18" i="26"/>
  <c r="G17" i="26"/>
  <c r="G16" i="26"/>
  <c r="G15" i="26"/>
  <c r="J43" i="26"/>
  <c r="I43" i="26"/>
  <c r="H43" i="26"/>
  <c r="F43" i="26"/>
  <c r="E43" i="26"/>
  <c r="D43" i="26"/>
  <c r="J23" i="26"/>
  <c r="I23" i="26"/>
  <c r="H23" i="26"/>
  <c r="F23" i="26"/>
  <c r="E23" i="26"/>
  <c r="D23" i="26"/>
  <c r="C23" i="26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2" i="25"/>
  <c r="G21" i="25"/>
  <c r="G20" i="25"/>
  <c r="G19" i="25"/>
  <c r="G18" i="25"/>
  <c r="G17" i="25"/>
  <c r="G16" i="25"/>
  <c r="G15" i="25"/>
  <c r="J46" i="25"/>
  <c r="I46" i="25"/>
  <c r="H46" i="25"/>
  <c r="F46" i="25"/>
  <c r="E46" i="25"/>
  <c r="D46" i="25"/>
  <c r="C46" i="25"/>
  <c r="J23" i="25"/>
  <c r="I23" i="25"/>
  <c r="H23" i="25"/>
  <c r="F23" i="25"/>
  <c r="E23" i="25"/>
  <c r="D23" i="25"/>
  <c r="C23" i="25"/>
  <c r="J47" i="23"/>
  <c r="I47" i="23"/>
  <c r="H47" i="23"/>
  <c r="F47" i="23"/>
  <c r="E47" i="23"/>
  <c r="D47" i="23"/>
  <c r="C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J24" i="23"/>
  <c r="I24" i="23"/>
  <c r="I48" i="23" s="1"/>
  <c r="H24" i="23"/>
  <c r="H48" i="23" s="1"/>
  <c r="F24" i="23"/>
  <c r="E24" i="23"/>
  <c r="E48" i="23" s="1"/>
  <c r="D24" i="23"/>
  <c r="C24" i="23"/>
  <c r="C48" i="23" s="1"/>
  <c r="G23" i="23"/>
  <c r="G22" i="23"/>
  <c r="G21" i="23"/>
  <c r="G20" i="23"/>
  <c r="G19" i="23"/>
  <c r="G18" i="23"/>
  <c r="G17" i="23"/>
  <c r="G16" i="23"/>
  <c r="G15" i="23"/>
  <c r="J44" i="27" l="1"/>
  <c r="I43" i="27"/>
  <c r="D43" i="27"/>
  <c r="C48" i="31"/>
  <c r="P48" i="31" s="1"/>
  <c r="P24" i="31"/>
  <c r="L48" i="29"/>
  <c r="K47" i="34"/>
  <c r="L48" i="36"/>
  <c r="F48" i="36"/>
  <c r="J48" i="36"/>
  <c r="G24" i="23"/>
  <c r="F48" i="23"/>
  <c r="G48" i="23" s="1"/>
  <c r="F44" i="27"/>
  <c r="N48" i="36"/>
  <c r="D48" i="23"/>
  <c r="M48" i="29"/>
  <c r="E48" i="29"/>
  <c r="K48" i="31"/>
  <c r="E48" i="34"/>
  <c r="I48" i="34"/>
  <c r="C48" i="34"/>
  <c r="P48" i="34" s="1"/>
  <c r="D48" i="36"/>
  <c r="P48" i="36" s="1"/>
  <c r="J48" i="23"/>
  <c r="G43" i="27"/>
  <c r="E48" i="31"/>
  <c r="I48" i="31"/>
  <c r="N48" i="31"/>
  <c r="E48" i="36"/>
  <c r="I48" i="36"/>
  <c r="K47" i="36"/>
  <c r="K48" i="36" s="1"/>
  <c r="K48" i="34"/>
  <c r="H48" i="29"/>
  <c r="D48" i="29"/>
  <c r="C48" i="29"/>
  <c r="P48" i="29" s="1"/>
  <c r="F48" i="19"/>
  <c r="Q24" i="19"/>
  <c r="AJ48" i="19"/>
  <c r="Q47" i="19"/>
  <c r="Z47" i="19"/>
  <c r="K24" i="19"/>
  <c r="W47" i="19"/>
  <c r="H47" i="19"/>
  <c r="K47" i="19"/>
  <c r="N47" i="19"/>
  <c r="AB48" i="19"/>
  <c r="T24" i="19"/>
  <c r="H48" i="19"/>
  <c r="X48" i="19"/>
  <c r="Z48" i="19" s="1"/>
  <c r="AF24" i="19"/>
  <c r="L48" i="19"/>
  <c r="AC47" i="19"/>
  <c r="D48" i="19"/>
  <c r="AE48" i="19"/>
  <c r="E47" i="19"/>
  <c r="P48" i="19"/>
  <c r="AH48" i="19"/>
  <c r="AL47" i="19"/>
  <c r="N24" i="19"/>
  <c r="T47" i="19"/>
  <c r="AI48" i="19"/>
  <c r="H24" i="19"/>
  <c r="AF47" i="19"/>
  <c r="AC24" i="19"/>
  <c r="I48" i="19"/>
  <c r="R48" i="19"/>
  <c r="E24" i="19"/>
  <c r="AD48" i="19"/>
  <c r="U48" i="19"/>
  <c r="W48" i="19" s="1"/>
  <c r="S48" i="19"/>
  <c r="M48" i="19"/>
  <c r="J48" i="19"/>
  <c r="AL48" i="19"/>
  <c r="Z24" i="19"/>
  <c r="AL24" i="19"/>
  <c r="W24" i="19"/>
  <c r="AI24" i="19"/>
  <c r="C48" i="19"/>
  <c r="O48" i="19"/>
  <c r="AA48" i="19"/>
  <c r="E25" i="28"/>
  <c r="D43" i="28"/>
  <c r="D44" i="28" s="1"/>
  <c r="C44" i="28"/>
  <c r="G23" i="28"/>
  <c r="D44" i="27"/>
  <c r="H44" i="27"/>
  <c r="I44" i="27"/>
  <c r="E44" i="27"/>
  <c r="G44" i="27" s="1"/>
  <c r="C44" i="27"/>
  <c r="C44" i="26"/>
  <c r="H44" i="26"/>
  <c r="D44" i="26"/>
  <c r="J44" i="26"/>
  <c r="F44" i="26"/>
  <c r="I44" i="26"/>
  <c r="E44" i="26"/>
  <c r="G43" i="26"/>
  <c r="G23" i="26"/>
  <c r="D47" i="25"/>
  <c r="I47" i="25"/>
  <c r="G23" i="25"/>
  <c r="C47" i="25"/>
  <c r="H47" i="25"/>
  <c r="J47" i="25"/>
  <c r="F47" i="25"/>
  <c r="E47" i="25"/>
  <c r="G46" i="25"/>
  <c r="G47" i="23"/>
  <c r="D18" i="5"/>
  <c r="C18" i="5"/>
  <c r="Q48" i="19" l="1"/>
  <c r="T48" i="19"/>
  <c r="AC48" i="19"/>
  <c r="N48" i="19"/>
  <c r="AF48" i="19"/>
  <c r="K48" i="19"/>
  <c r="E48" i="19"/>
  <c r="E43" i="28"/>
  <c r="F25" i="28"/>
  <c r="G25" i="28" s="1"/>
  <c r="G44" i="26"/>
  <c r="G47" i="25"/>
  <c r="H25" i="28" l="1"/>
  <c r="F43" i="28"/>
  <c r="F44" i="28" s="1"/>
  <c r="G43" i="28"/>
  <c r="E44" i="28"/>
  <c r="H43" i="28" l="1"/>
  <c r="H44" i="28" s="1"/>
  <c r="G44" i="28"/>
  <c r="I25" i="28"/>
  <c r="I43" i="28" s="1"/>
  <c r="I44" i="28" s="1"/>
  <c r="J25" i="28" l="1"/>
  <c r="J43" i="28" s="1"/>
  <c r="J44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3" authorId="0" shapeId="0" xr:uid="{6BC1387F-8A1C-40A7-93BB-93FEE220A1D4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0" shapeId="0" xr:uid="{D6B70208-A3BB-41F0-8FC1-A89BB392E11F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3" authorId="0" shapeId="0" xr:uid="{373BB994-B195-43E6-A8E1-4875F43CFB34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 xr:uid="{2F728EB0-75CE-45D6-9A8D-808DF15E85D1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 xr:uid="{17DF40FF-659C-4D03-A10A-9F6859128147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3" authorId="0" shapeId="0" xr:uid="{EB6F6E9C-749A-41AE-A270-F34E91972100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3" authorId="0" shapeId="0" xr:uid="{5E02FAFE-9098-4F2A-AE1A-4C4FA5B58D44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3" authorId="0" shapeId="0" xr:uid="{45869C00-135F-475A-803F-EE2021D832E9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3" authorId="0" shapeId="0" xr:uid="{8E16ADA1-298D-4FAE-8324-574F48BF92F0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3" authorId="0" shapeId="0" xr:uid="{2370978D-58C2-4E87-8DA0-6AC4CDDF727F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I13" authorId="0" shapeId="0" xr:uid="{7ED4BD4F-A425-4194-B6C5-F2A15B6E931E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L13" authorId="0" shapeId="0" xr:uid="{19578566-5595-4954-813F-B516D1FBA68A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13" authorId="0" shapeId="0" xr:uid="{B8409FEE-6CBC-437B-9BE6-E74251D25276}">
      <text>
        <r>
          <rPr>
            <b/>
            <sz val="14"/>
            <color indexed="81"/>
            <rFont val="Tahoma"/>
            <family val="2"/>
          </rPr>
          <t>Autor:
APG=Total de alunos efetivamente matriculados na pós-graduação;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<sst xmlns="http://schemas.openxmlformats.org/spreadsheetml/2006/main" count="4970" uniqueCount="727">
  <si>
    <t>DATA</t>
  </si>
  <si>
    <t>Versão</t>
  </si>
  <si>
    <t>ATUALIZAÇÃO/ALTERAÇÃO</t>
  </si>
  <si>
    <t>ATUALIZADO POR:</t>
  </si>
  <si>
    <t>Versão 1.0</t>
  </si>
  <si>
    <t>Fernanda Langa</t>
  </si>
  <si>
    <t>Conceito</t>
  </si>
  <si>
    <t>Total de Cursos</t>
  </si>
  <si>
    <t>Mestrado</t>
  </si>
  <si>
    <t>Doutorado</t>
  </si>
  <si>
    <t>TOTAL</t>
  </si>
  <si>
    <t>Fonte: COPG/PROPP. Org.: DIPLAN/COPLAN/PROAP.</t>
  </si>
  <si>
    <t>Programas</t>
  </si>
  <si>
    <t>Unidade</t>
  </si>
  <si>
    <t>Nível</t>
  </si>
  <si>
    <t>Implantação</t>
  </si>
  <si>
    <t>Código CAPES</t>
  </si>
  <si>
    <t>Área (Área de Avaliação)</t>
  </si>
  <si>
    <t>Conceito CAPES</t>
  </si>
  <si>
    <t>Agronomia</t>
  </si>
  <si>
    <t>FCA</t>
  </si>
  <si>
    <t>M</t>
  </si>
  <si>
    <t>51005018001M6</t>
  </si>
  <si>
    <t>Agronomia (Ciências Agrárias I)</t>
  </si>
  <si>
    <t>História</t>
  </si>
  <si>
    <t>FCH</t>
  </si>
  <si>
    <t>51005018002M2</t>
  </si>
  <si>
    <t>História (História)</t>
  </si>
  <si>
    <t>Entomomologia e Conservação da Biodiversidade</t>
  </si>
  <si>
    <t>FCBA</t>
  </si>
  <si>
    <t>51005018003M9</t>
  </si>
  <si>
    <t>Zoologia (Biodiversidade)</t>
  </si>
  <si>
    <t>D</t>
  </si>
  <si>
    <t>51005018001D7</t>
  </si>
  <si>
    <t>Geografia</t>
  </si>
  <si>
    <t>51005018004M5</t>
  </si>
  <si>
    <t>Geografia (Geografia)</t>
  </si>
  <si>
    <t>Educação</t>
  </si>
  <si>
    <t>FAED</t>
  </si>
  <si>
    <t>51005018005M1</t>
  </si>
  <si>
    <t>Educação ( Educação)</t>
  </si>
  <si>
    <t>Ciência e Tecnologia Ambiental</t>
  </si>
  <si>
    <t>FACET</t>
  </si>
  <si>
    <t>51005018006M8</t>
  </si>
  <si>
    <t>Engenharia/Tecnologia/Gestão (Interdisciplinar)</t>
  </si>
  <si>
    <t>Letras</t>
  </si>
  <si>
    <t>FACALE</t>
  </si>
  <si>
    <t>51005018007M4</t>
  </si>
  <si>
    <t>Letras (Letras / Linguística)</t>
  </si>
  <si>
    <t>Zootecnia</t>
  </si>
  <si>
    <t>51005018008M0</t>
  </si>
  <si>
    <t>Zootecnia (Zootecnia / Recursos Pesqueiros)</t>
  </si>
  <si>
    <t>Ciências da Saúde</t>
  </si>
  <si>
    <t>FCS</t>
  </si>
  <si>
    <t>51005018009M7</t>
  </si>
  <si>
    <t>Doenças Infecciosas e Parasitárias (Medicina II)</t>
  </si>
  <si>
    <t>51005018003D0</t>
  </si>
  <si>
    <t>Agronegócios</t>
  </si>
  <si>
    <t>FACE</t>
  </si>
  <si>
    <t>51005018012M8</t>
  </si>
  <si>
    <t>Meio Ambiente e Agrárias (Interdisciplinar)</t>
  </si>
  <si>
    <t>Antropologia</t>
  </si>
  <si>
    <t>51005018013M4</t>
  </si>
  <si>
    <t>(Antropologia / Arqueologia)</t>
  </si>
  <si>
    <t>Biologia Geral / Bioprospecção</t>
  </si>
  <si>
    <t>51005018011M1</t>
  </si>
  <si>
    <t>Ecologia Aplicada (Biodiversidade )</t>
  </si>
  <si>
    <t>51005018002D3</t>
  </si>
  <si>
    <t>Matemática em Rede Nacional</t>
  </si>
  <si>
    <r>
      <t xml:space="preserve">MP </t>
    </r>
    <r>
      <rPr>
        <vertAlign val="superscript"/>
        <sz val="10"/>
        <color theme="1"/>
        <rFont val="Century Gothic"/>
        <family val="2"/>
      </rPr>
      <t>(1)</t>
    </r>
  </si>
  <si>
    <t>Matemática (Matemática/Probabilidade e Estatística )</t>
  </si>
  <si>
    <t>Química</t>
  </si>
  <si>
    <t>51005018010M5</t>
  </si>
  <si>
    <t>Química (Química)</t>
  </si>
  <si>
    <t>Engenharia Agrícola</t>
  </si>
  <si>
    <t>51005018014M0</t>
  </si>
  <si>
    <t>Engenharia Agrícola (Ciências Agrárias I)</t>
  </si>
  <si>
    <t>51005018004D6</t>
  </si>
  <si>
    <t xml:space="preserve">Biotecnologia e Biodiversidade </t>
  </si>
  <si>
    <t>53001010100D9</t>
  </si>
  <si>
    <t>Biotecnologia (Biotecnologia)</t>
  </si>
  <si>
    <t>Sociologia</t>
  </si>
  <si>
    <t>51005018015M7</t>
  </si>
  <si>
    <t>Sociologia (Sociologia)</t>
  </si>
  <si>
    <t>51005018006D9</t>
  </si>
  <si>
    <t>51005018009D8</t>
  </si>
  <si>
    <t xml:space="preserve">Administração Pública em Rede </t>
  </si>
  <si>
    <t>51005018005D2</t>
  </si>
  <si>
    <t>Ensino de Física</t>
  </si>
  <si>
    <t>Psicologia</t>
  </si>
  <si>
    <t>Fronteiras e Direitos Humanos</t>
  </si>
  <si>
    <t>FADIR</t>
  </si>
  <si>
    <t>51005018170P2</t>
  </si>
  <si>
    <t>Ciência e Tecnologia de Alimentos</t>
  </si>
  <si>
    <t>FAEN</t>
  </si>
  <si>
    <t>51005018172D6</t>
  </si>
  <si>
    <t xml:space="preserve">NOTAS: (1) MP: Mestrado Profissional. </t>
  </si>
  <si>
    <t>Especialização</t>
  </si>
  <si>
    <t>Aperfeiçoamento</t>
  </si>
  <si>
    <t>Residência Médica</t>
  </si>
  <si>
    <t>-</t>
  </si>
  <si>
    <t>Residência Multiprofissional</t>
  </si>
  <si>
    <t>Total</t>
  </si>
  <si>
    <t>Residência Médica*</t>
  </si>
  <si>
    <t>NOTA: Para os cursos Stricto Sensu utilizou-se o número de titulados.</t>
  </si>
  <si>
    <t>Ano/semestre 2006/1</t>
  </si>
  <si>
    <t>Ano/semestre 2007/1</t>
  </si>
  <si>
    <t>Ano/semestre 2008/1</t>
  </si>
  <si>
    <t>Ano/semestre 2009/1</t>
  </si>
  <si>
    <t>Ano/semestre 2010/1</t>
  </si>
  <si>
    <t>Ano/semestre 2011/1</t>
  </si>
  <si>
    <t>Ano/semestre 2012/1</t>
  </si>
  <si>
    <t>Ano/semestre 2013/1</t>
  </si>
  <si>
    <t>Ano/semestre 2014/1</t>
  </si>
  <si>
    <t>Ano/semestre 2015/1</t>
  </si>
  <si>
    <t>Ano/semestre 2016/1</t>
  </si>
  <si>
    <t>Ano/semestre 2017/1</t>
  </si>
  <si>
    <t>Alunos Especiais</t>
  </si>
  <si>
    <t>Ano/semestre 2006/2</t>
  </si>
  <si>
    <t>Ano/semestre 2007/2</t>
  </si>
  <si>
    <t>Ano/semestre 2008/2</t>
  </si>
  <si>
    <t>Ano/semestre 2009/2</t>
  </si>
  <si>
    <t>Ano/semestre 2010/2</t>
  </si>
  <si>
    <t>Ano/semestre 2011/2</t>
  </si>
  <si>
    <t>Ano/semestre 2012/2</t>
  </si>
  <si>
    <t>Ano/semestre 2013/2</t>
  </si>
  <si>
    <t>Ano/semestre 2014/2</t>
  </si>
  <si>
    <t>Ano/semestre 2015/2</t>
  </si>
  <si>
    <t>Ano/semestre 2016/2</t>
  </si>
  <si>
    <t>Ano/semestre 2017/2</t>
  </si>
  <si>
    <t>Evolução de vagas ofertadas na Pós-Graduação (Total)</t>
  </si>
  <si>
    <t>Evolução de ingressantes na Pós-Graduação (Total)</t>
  </si>
  <si>
    <t>Evolução de concluintes/titulados na Pós-Graduação (Total)</t>
  </si>
  <si>
    <t>Evolução de matriculados 1º semestre na Pós-Graduação (Total)</t>
  </si>
  <si>
    <t>Evolução do Número de cursos das Pós-Graduação Stricto Sensu  (Total)</t>
  </si>
  <si>
    <t>Número de matrículas 1º semestre  na Pós-Graduação (Total) em 2006</t>
  </si>
  <si>
    <t>Curso</t>
  </si>
  <si>
    <t>Vagas (Edital)</t>
  </si>
  <si>
    <t>Ingressos</t>
  </si>
  <si>
    <t>Matrículas 1º Semestre</t>
  </si>
  <si>
    <t>Matrículas 2º Semestre</t>
  </si>
  <si>
    <t>APG=Total de alunos efetivamente matriculados na pós-graduação</t>
  </si>
  <si>
    <t>Exclusões</t>
  </si>
  <si>
    <t>Titulados</t>
  </si>
  <si>
    <t>Total de Alunos ao Final do Ano Base</t>
  </si>
  <si>
    <t>Biotecnologia e Biodiversidade</t>
  </si>
  <si>
    <t>Educação⁽¹⁾</t>
  </si>
  <si>
    <t>Doutorado Total</t>
  </si>
  <si>
    <t>Administração Pública em Rede</t>
  </si>
  <si>
    <t>Biologia Geral/Bioprospecção</t>
  </si>
  <si>
    <t>Mestrado Total</t>
  </si>
  <si>
    <t>TOTAL GERAL</t>
  </si>
  <si>
    <t>APG = Total de alunos efetivamente matriculados na Pós-Graduação stricto sensu, incluindo-se alunos de mestrado e doutorado (para o TCU não são considerados os matriculados do mestrado Profissional).</t>
  </si>
  <si>
    <r>
      <t xml:space="preserve">Indicadores da Pós 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Doutorado 2017</t>
    </r>
  </si>
  <si>
    <r>
      <t xml:space="preserve">Indicadores da Pós 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Mestrado 2017</t>
    </r>
  </si>
  <si>
    <r>
      <t xml:space="preserve">Indicadores da Pós Graduação </t>
    </r>
    <r>
      <rPr>
        <b/>
        <i/>
        <sz val="12"/>
        <color theme="0"/>
        <rFont val="Century Gothic"/>
        <family val="2"/>
      </rPr>
      <t xml:space="preserve">Stricto Sensu </t>
    </r>
    <r>
      <rPr>
        <b/>
        <sz val="12"/>
        <color theme="0"/>
        <rFont val="Century Gothic"/>
        <family val="2"/>
      </rPr>
      <t>- Total 2017</t>
    </r>
  </si>
  <si>
    <t>Administração Pública em Rede⁽¹⁾</t>
  </si>
  <si>
    <t>NOTAS: (1) Curso ainda não implantado</t>
  </si>
  <si>
    <t>APG = Total de alunos efetivamente matriculados na Pós-Graduação stricto sensu, incluindo-se alunos de mestrado e doutorado (para o TCU não são considerados os matrículados do mestrado Profissional).</t>
  </si>
  <si>
    <t>Programa</t>
  </si>
  <si>
    <t>Matrículas 2006               1º Semestre</t>
  </si>
  <si>
    <t>Matrículas 2006               2º Semestre</t>
  </si>
  <si>
    <t xml:space="preserve">APG                                         2006 </t>
  </si>
  <si>
    <t>Matrículas 2007               1º Semestre</t>
  </si>
  <si>
    <t>Matrículas 2007               2º Semestre</t>
  </si>
  <si>
    <t>APG                                         2007</t>
  </si>
  <si>
    <t>Matrículas 2008               1º Semestre</t>
  </si>
  <si>
    <t>Matrículas 2008               2º Semestre</t>
  </si>
  <si>
    <t>APG                                         2008</t>
  </si>
  <si>
    <t>Matrículas 2009               1º Semestre</t>
  </si>
  <si>
    <t>Matrículas 2009               2º Semestre</t>
  </si>
  <si>
    <t>APG                                         2009</t>
  </si>
  <si>
    <t>Matrículas 2010               1º Semestre</t>
  </si>
  <si>
    <t>Matrículas 2010               2º Semestre</t>
  </si>
  <si>
    <t>APG                                         2010</t>
  </si>
  <si>
    <t>Matrículas 2011               1º Semestre</t>
  </si>
  <si>
    <t>Matrículas 2011               2º Semestre</t>
  </si>
  <si>
    <t>APG                                         2011</t>
  </si>
  <si>
    <t>Matrículas 2012               1º Semestre</t>
  </si>
  <si>
    <t>Matrículas 2012               2º Semestre</t>
  </si>
  <si>
    <t>APG                                         2012</t>
  </si>
  <si>
    <t>Matrículas 2013               1º Semestre</t>
  </si>
  <si>
    <t>Matrículas 2013               2º Semestre</t>
  </si>
  <si>
    <t>APG                                         2013</t>
  </si>
  <si>
    <t>Matrículas 2014               1º Semestre</t>
  </si>
  <si>
    <t>Matrículas 2014               2º Semestre</t>
  </si>
  <si>
    <t>APG                                         2014</t>
  </si>
  <si>
    <t>Matrículas 2015               1º Semestre</t>
  </si>
  <si>
    <t>Matrículas 2015               2º Semestre</t>
  </si>
  <si>
    <t>APG                                         2015</t>
  </si>
  <si>
    <t>Matrículas 2016               1º Semestre</t>
  </si>
  <si>
    <t>Matrículas 2016               2º Semestre</t>
  </si>
  <si>
    <t>APG                                         2016</t>
  </si>
  <si>
    <t>Matrículas 2017               1º Semestre</t>
  </si>
  <si>
    <t>Matrículas 2017               2º Semestre</t>
  </si>
  <si>
    <t>APG                                         2017</t>
  </si>
  <si>
    <t>NOTAS: (1) Os dados de matriculados do 2º semestre entre os anos de 2006 e 2009 não estão disponíveis, pois não havia um controle efetivo no SCPG quanto às ocorrências.</t>
  </si>
  <si>
    <t>Vagas (Edital)           2006</t>
  </si>
  <si>
    <t>Vagas (Edital)           2007</t>
  </si>
  <si>
    <t>Vagas (Edital)           2008</t>
  </si>
  <si>
    <t>Vagas (Edital)           2009</t>
  </si>
  <si>
    <t>Vagas (Edital)           2010</t>
  </si>
  <si>
    <t>Vagas (Edital)           2011</t>
  </si>
  <si>
    <t>Vagas (Edital)          2012</t>
  </si>
  <si>
    <t>Vagas (Edital)           2013</t>
  </si>
  <si>
    <t>Vagas (Edital)           2014</t>
  </si>
  <si>
    <t>Vagas (Edital)           2015</t>
  </si>
  <si>
    <t>Vagas (Edital)            2016</t>
  </si>
  <si>
    <t>Vagas (Edital)           2017</t>
  </si>
  <si>
    <r>
      <t xml:space="preserve">Evolução Vagas Ofertadas Programas de Pós-Graduação </t>
    </r>
    <r>
      <rPr>
        <b/>
        <i/>
        <sz val="12"/>
        <color theme="0"/>
        <rFont val="Century Gothic"/>
        <family val="2"/>
      </rPr>
      <t xml:space="preserve">Stricto Sensu </t>
    </r>
    <r>
      <rPr>
        <b/>
        <sz val="12"/>
        <color theme="0"/>
        <rFont val="Century Gothic"/>
        <family val="2"/>
      </rPr>
      <t>- Doutorado</t>
    </r>
  </si>
  <si>
    <r>
      <t xml:space="preserve">Evolução Vagas Ofertadas Programas de Pós-Graduação </t>
    </r>
    <r>
      <rPr>
        <b/>
        <i/>
        <sz val="12"/>
        <color theme="0"/>
        <rFont val="Century Gothic"/>
        <family val="2"/>
      </rPr>
      <t xml:space="preserve">Stricto Sensu </t>
    </r>
    <r>
      <rPr>
        <b/>
        <sz val="12"/>
        <color theme="0"/>
        <rFont val="Century Gothic"/>
        <family val="2"/>
      </rPr>
      <t>- Mestrado</t>
    </r>
  </si>
  <si>
    <t>Ingressantes 2006</t>
  </si>
  <si>
    <t>Ingressantes 2007</t>
  </si>
  <si>
    <t>Ingressantes 2008</t>
  </si>
  <si>
    <t>Ingressantes 2009</t>
  </si>
  <si>
    <t>Ingressantes 2010</t>
  </si>
  <si>
    <t>Ingressantes 2011</t>
  </si>
  <si>
    <t>Ingressantes 2012</t>
  </si>
  <si>
    <t>Ingressantes 2013</t>
  </si>
  <si>
    <t>Ingressantes 2014</t>
  </si>
  <si>
    <t>Ingressantes 2015</t>
  </si>
  <si>
    <t>Ingressantes 2016</t>
  </si>
  <si>
    <t>Ingressantes 2017</t>
  </si>
  <si>
    <r>
      <t xml:space="preserve">Evolução dos Ingressos da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Doutorado</t>
    </r>
  </si>
  <si>
    <r>
      <t xml:space="preserve">Evolução dos Ingressos da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Mestrado</t>
    </r>
  </si>
  <si>
    <r>
      <t xml:space="preserve">Evolução dos Ingressos da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Total</t>
    </r>
  </si>
  <si>
    <r>
      <t xml:space="preserve">Evolução Vagas Ofertadas Programas de Pós-Graduação </t>
    </r>
    <r>
      <rPr>
        <b/>
        <i/>
        <sz val="12"/>
        <color theme="0"/>
        <rFont val="Century Gothic"/>
        <family val="2"/>
      </rPr>
      <t xml:space="preserve">Stricto Sensu </t>
    </r>
    <r>
      <rPr>
        <b/>
        <sz val="12"/>
        <color theme="0"/>
        <rFont val="Century Gothic"/>
        <family val="2"/>
      </rPr>
      <t xml:space="preserve">- Total </t>
    </r>
  </si>
  <si>
    <t>Titulados 2006</t>
  </si>
  <si>
    <t>Titulados 2007</t>
  </si>
  <si>
    <t>Titulados 2008</t>
  </si>
  <si>
    <t>Titulados 2009</t>
  </si>
  <si>
    <t>Titulados 2010</t>
  </si>
  <si>
    <t>Titulados 2011</t>
  </si>
  <si>
    <t>Titulados 2012</t>
  </si>
  <si>
    <t>Titulados 2013</t>
  </si>
  <si>
    <t>Titulados 2014</t>
  </si>
  <si>
    <t>Titulados 2015</t>
  </si>
  <si>
    <t>Titulados 2016</t>
  </si>
  <si>
    <t>Titulados 2017</t>
  </si>
  <si>
    <r>
      <t xml:space="preserve">Evolução dos Titulados da Pós-Graduação </t>
    </r>
    <r>
      <rPr>
        <b/>
        <i/>
        <sz val="12"/>
        <color theme="0"/>
        <rFont val="Century Gothic"/>
        <family val="2"/>
      </rPr>
      <t xml:space="preserve">Stricto Sensu </t>
    </r>
    <r>
      <rPr>
        <b/>
        <sz val="12"/>
        <color theme="0"/>
        <rFont val="Century Gothic"/>
        <family val="2"/>
      </rPr>
      <t>- Total</t>
    </r>
  </si>
  <si>
    <r>
      <t xml:space="preserve">Evolução dos Titulados da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Doutorado</t>
    </r>
  </si>
  <si>
    <r>
      <t xml:space="preserve">Evolução dos Titulados da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Mestrado</t>
    </r>
  </si>
  <si>
    <t>Exclusões 2006</t>
  </si>
  <si>
    <t>Exclusões 2007</t>
  </si>
  <si>
    <t>Exclusões 2008</t>
  </si>
  <si>
    <t>Exclusões 2009</t>
  </si>
  <si>
    <t>Exclusões 2010</t>
  </si>
  <si>
    <t>Exclusões 2011</t>
  </si>
  <si>
    <t>Exclusões 2012</t>
  </si>
  <si>
    <t>Exclusões 2013</t>
  </si>
  <si>
    <t>Exclusões 2014</t>
  </si>
  <si>
    <t>Exclusões 2015</t>
  </si>
  <si>
    <t>Exclusões 2016</t>
  </si>
  <si>
    <t>Exclusões 2017</t>
  </si>
  <si>
    <t xml:space="preserve"> * Tipos de exclusão: Exclusão solicitada pelo aluno, Reprovação; Desistência; Jubilação; Outros.</t>
  </si>
  <si>
    <t xml:space="preserve"> Alunos ao Final do Ano Base  2006</t>
  </si>
  <si>
    <t xml:space="preserve"> Alunos ao Final do Ano Base  2007</t>
  </si>
  <si>
    <t xml:space="preserve"> Alunos ao Final do Ano Base  2008</t>
  </si>
  <si>
    <t xml:space="preserve"> Alunos ao Final do Ano Base  2009</t>
  </si>
  <si>
    <t xml:space="preserve"> Alunos ao Final do Ano Base  2010</t>
  </si>
  <si>
    <t xml:space="preserve"> Alunos ao Final do Ano Base  2011</t>
  </si>
  <si>
    <t xml:space="preserve"> Alunos ao Final do Ano Base  2012</t>
  </si>
  <si>
    <t xml:space="preserve"> Alunos ao Final do Ano Base  2013</t>
  </si>
  <si>
    <t xml:space="preserve"> Alunos ao Final do Ano Base  2014</t>
  </si>
  <si>
    <t xml:space="preserve"> Alunos ao Final do Ano Base  2015</t>
  </si>
  <si>
    <t xml:space="preserve"> Alunos ao Final do Ano Base  2016</t>
  </si>
  <si>
    <t xml:space="preserve"> Alunos ao Final do Ano Base  2017</t>
  </si>
  <si>
    <r>
      <t xml:space="preserve">Evolução Alunos Final do Ano Base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 Total</t>
    </r>
  </si>
  <si>
    <r>
      <t xml:space="preserve">Evolução Alunos Final do Ano Base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Doutorado</t>
    </r>
  </si>
  <si>
    <r>
      <t xml:space="preserve">Evolução Alunos Final do Ano Base Pós-Graduação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Mestrado</t>
    </r>
  </si>
  <si>
    <t xml:space="preserve">Cursos de Especialização </t>
  </si>
  <si>
    <t>Carga Horária</t>
  </si>
  <si>
    <t>Início</t>
  </si>
  <si>
    <t>Término</t>
  </si>
  <si>
    <t>Vagas Ofertadas</t>
  </si>
  <si>
    <t>Ingressantes</t>
  </si>
  <si>
    <t>Conclusões</t>
  </si>
  <si>
    <t>Educação Matemática</t>
  </si>
  <si>
    <t>2004/1</t>
  </si>
  <si>
    <t>2006/1</t>
  </si>
  <si>
    <t>Contabilidade</t>
  </si>
  <si>
    <t>2005/1</t>
  </si>
  <si>
    <t>2007/1</t>
  </si>
  <si>
    <t>Formação de Profissionais da Educação</t>
  </si>
  <si>
    <t>2008/1</t>
  </si>
  <si>
    <t>Administração</t>
  </si>
  <si>
    <t>2007/2</t>
  </si>
  <si>
    <t>2009/2</t>
  </si>
  <si>
    <t>Direito</t>
  </si>
  <si>
    <t>Segurança Pública e Cidadania</t>
  </si>
  <si>
    <t>2008/2</t>
  </si>
  <si>
    <t>2010/1</t>
  </si>
  <si>
    <t>2009/1</t>
  </si>
  <si>
    <t>2010/2</t>
  </si>
  <si>
    <t>Linguística</t>
  </si>
  <si>
    <t>Educação do Campo, Agricultura Familiar e Sustentabilidade</t>
  </si>
  <si>
    <t>2011/2</t>
  </si>
  <si>
    <t>2012/1</t>
  </si>
  <si>
    <t>Educação Física Escolar</t>
  </si>
  <si>
    <t>2011/1</t>
  </si>
  <si>
    <t>2012/2</t>
  </si>
  <si>
    <t>Estudos de Gênero e Interculturalidade</t>
  </si>
  <si>
    <t>2013/1</t>
  </si>
  <si>
    <t>Letras - Literatura: Tradição Cânone Literário</t>
  </si>
  <si>
    <t>2013/2</t>
  </si>
  <si>
    <t>Direito - Direitos Humanos e Cidadania</t>
  </si>
  <si>
    <t>2014/1</t>
  </si>
  <si>
    <t xml:space="preserve">Gestão em Saúde </t>
  </si>
  <si>
    <t>EAD</t>
  </si>
  <si>
    <t>2014/2</t>
  </si>
  <si>
    <t xml:space="preserve">Gestão Pública  </t>
  </si>
  <si>
    <t xml:space="preserve">Gestão Pública Municipal </t>
  </si>
  <si>
    <t>Residência Agrária: Agroecologia, Produção e Extensão Rural</t>
  </si>
  <si>
    <t>2015/1</t>
  </si>
  <si>
    <t>Educação Intercultural</t>
  </si>
  <si>
    <t>FAIND</t>
  </si>
  <si>
    <t>2016/1</t>
  </si>
  <si>
    <t>Ensino de Matemática - Matemática na Prática</t>
  </si>
  <si>
    <t>2015/2</t>
  </si>
  <si>
    <t>Teatro</t>
  </si>
  <si>
    <t>Docência na Educação Infantil</t>
  </si>
  <si>
    <t>Saúde Pública</t>
  </si>
  <si>
    <t>2017/1</t>
  </si>
  <si>
    <t>Gestão Pública</t>
  </si>
  <si>
    <t>Gestão Pública Municipal</t>
  </si>
  <si>
    <t>Educação Especial</t>
  </si>
  <si>
    <t>2018/1</t>
  </si>
  <si>
    <t>Educação Matemática e Ensino de Ciências</t>
  </si>
  <si>
    <t>2018/2</t>
  </si>
  <si>
    <t>Ensino de Sociologia no Ensino Médio</t>
  </si>
  <si>
    <t>2017/2</t>
  </si>
  <si>
    <t>Nota: Nos cursos em que aparecem o número de ingressantes maior do que o número de vagas ofertadas, destaca-se que tal ocorrência se deve ao fato das desistências ainda no período de matrículas, em que os desistentes foram repostos por novos alunos.</t>
  </si>
  <si>
    <t>Evolução Residência</t>
  </si>
  <si>
    <t>Evolução</t>
  </si>
  <si>
    <t>Evolução Vagas Ofertadas</t>
  </si>
  <si>
    <t>Evolução Ingressantes</t>
  </si>
  <si>
    <t>Evolução Matriculados</t>
  </si>
  <si>
    <t>Evolução Concluintes</t>
  </si>
  <si>
    <t>Evolução número de cursos</t>
  </si>
  <si>
    <t>Residências / Ano</t>
  </si>
  <si>
    <t>Matriculas</t>
  </si>
  <si>
    <t>Exclusões⁽¹⁾</t>
  </si>
  <si>
    <t>Residência Médica em Clínica Médica</t>
  </si>
  <si>
    <t>Residência Médica em Cirurgia Geral</t>
  </si>
  <si>
    <t>Residência Médica em Pediatria</t>
  </si>
  <si>
    <t>Residência Médica em Ginecologia e Obstetrícia</t>
  </si>
  <si>
    <t>Residência Multiprofissional em Saúde</t>
  </si>
  <si>
    <t xml:space="preserve">Residência Médica em Medicina de Família e Comunidade </t>
  </si>
  <si>
    <t>Total (2017)</t>
  </si>
  <si>
    <t>Total (2016)</t>
  </si>
  <si>
    <t>Residência Médica em Medicina de Família e Comunidade (2015_1)</t>
  </si>
  <si>
    <t>Total (2015)</t>
  </si>
  <si>
    <t>Total (2014)</t>
  </si>
  <si>
    <t>Total (2013)</t>
  </si>
  <si>
    <t>Total (2012)</t>
  </si>
  <si>
    <t>Total (2011)</t>
  </si>
  <si>
    <t>Total (2010)</t>
  </si>
  <si>
    <t>NOTAS:</t>
  </si>
  <si>
    <t xml:space="preserve">* No ano da defesa, não contam como matriculados aqueles alunos que concluíram a residência em janeiro (com a defesa de trabalho de conclusão de curso). </t>
  </si>
  <si>
    <t>⁽¹⁾ Exclusão: Casos de exclusão solicitada pelo aluno; desistência; reprovação; outros.</t>
  </si>
  <si>
    <t>Evolução do número de cursos -  Residência</t>
  </si>
  <si>
    <t>Evolução das Vagas Ofertadas -  Residência</t>
  </si>
  <si>
    <t>Evolução dos Ingressantes -  Residência</t>
  </si>
  <si>
    <t>Evolução de matriculados -  Residência</t>
  </si>
  <si>
    <t>Evolução de concluintes -  Residência</t>
  </si>
  <si>
    <t>Indicadores da Residência Médica e  Multiprofissional-  2010</t>
  </si>
  <si>
    <t>Indicadores da Residência Médica e Multiprofissional  -  2011</t>
  </si>
  <si>
    <t>Indicadores da Residência Médica e Multiprofissional  -  2012</t>
  </si>
  <si>
    <t>Indicadores da Residência Médica e Multiprofissional  -  2013</t>
  </si>
  <si>
    <t>Indicadores da Residência Médica e Multiprofissional  -  2014</t>
  </si>
  <si>
    <t>Indicadores da Residência Médica e Multiprofissional  -  2015</t>
  </si>
  <si>
    <t>Indicadores da Residência Médica e Multiprofissional  -  2016</t>
  </si>
  <si>
    <t>Indicadores da Residência Médica e Multiprofissional  -  2017</t>
  </si>
  <si>
    <t>Início Ano/semestre</t>
  </si>
  <si>
    <t>Término Ano/semestre</t>
  </si>
  <si>
    <t>Fundamentação para Docência e Pesquisa em Biomedicina</t>
  </si>
  <si>
    <t>2006/2</t>
  </si>
  <si>
    <t>Coordenação Pedagógica</t>
  </si>
  <si>
    <t>Obs: Não houve a oferta de cursos de aperfeiçoamento nos últimos anos</t>
  </si>
  <si>
    <t>Monografias - Artigos Científicos / Dissertações / Teses</t>
  </si>
  <si>
    <t>Programa/ano</t>
  </si>
  <si>
    <t>Administração Pública em Rede⁽¹</t>
  </si>
  <si>
    <t>Gestão em Saúde</t>
  </si>
  <si>
    <t>Ensino de Ciências - Anos Finais do Ensino Fundamental</t>
  </si>
  <si>
    <t>Total Geral</t>
  </si>
  <si>
    <t xml:space="preserve">Cursos </t>
  </si>
  <si>
    <t>Cirgurgia Geral</t>
  </si>
  <si>
    <t>Clínica Médica</t>
  </si>
  <si>
    <t>Ginecologia e Obstetrícia</t>
  </si>
  <si>
    <t>Pediatria</t>
  </si>
  <si>
    <t>Multiprofissional - Saúde</t>
  </si>
  <si>
    <t>Medicina de Família e Comunidade</t>
  </si>
  <si>
    <t>Evolução Número de Teses de Doutorado Defendidas</t>
  </si>
  <si>
    <t>Evolução Número de Dissertações de Mestrado Defendidas</t>
  </si>
  <si>
    <t>Evolução Número de Monografias/Artigos Científicos Defendidos</t>
  </si>
  <si>
    <t>Evolução Número de Dissertações/Teses/Monografias/Artigos Científicos Defendidos - total</t>
  </si>
  <si>
    <t>Monografias/artigos científicos defendidos na Especialização e Residência</t>
  </si>
  <si>
    <t>Nome do Programa</t>
  </si>
  <si>
    <t xml:space="preserve">Nível </t>
  </si>
  <si>
    <t>Número de Docentes Permanentes</t>
  </si>
  <si>
    <t>Número de Docentes Colaboradores</t>
  </si>
  <si>
    <t>Número de Docentes Visitantes</t>
  </si>
  <si>
    <t>Outros</t>
  </si>
  <si>
    <t>MP</t>
  </si>
  <si>
    <t>51005018171P9</t>
  </si>
  <si>
    <t>Categoria/Ano</t>
  </si>
  <si>
    <t>Docente</t>
  </si>
  <si>
    <t>Técnico Administrativo</t>
  </si>
  <si>
    <t>Integral</t>
  </si>
  <si>
    <t>Parcial</t>
  </si>
  <si>
    <t>Titulação/Ano</t>
  </si>
  <si>
    <t xml:space="preserve">Doutorado </t>
  </si>
  <si>
    <t xml:space="preserve">Pós-Doutorado </t>
  </si>
  <si>
    <t xml:space="preserve">Mestrado </t>
  </si>
  <si>
    <t>Lotação/Ano</t>
  </si>
  <si>
    <t>FAECA</t>
  </si>
  <si>
    <t>HU</t>
  </si>
  <si>
    <t>PRAD</t>
  </si>
  <si>
    <t>PROAE</t>
  </si>
  <si>
    <t>PROAP</t>
  </si>
  <si>
    <t>PROGESP</t>
  </si>
  <si>
    <t>PROGRAD</t>
  </si>
  <si>
    <t>PROPP</t>
  </si>
  <si>
    <t>PROEX</t>
  </si>
  <si>
    <t>REITORIA</t>
  </si>
  <si>
    <t>Prazo (meses)</t>
  </si>
  <si>
    <t>Número de afastamentos concedidos para servidores cursarem curso de Pós-Graduação</t>
  </si>
  <si>
    <t>Número de afastamentos concedidos para servidores cursarem curso de Pós-Graduação - por Titulação</t>
  </si>
  <si>
    <t xml:space="preserve">Doutorado                     </t>
  </si>
  <si>
    <t xml:space="preserve">Mestrado                      </t>
  </si>
  <si>
    <t>Categoria/Mês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</si>
  <si>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</si>
  <si>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</si>
  <si>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</si>
  <si>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</si>
  <si>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</si>
  <si>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</si>
  <si>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</si>
  <si>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</si>
  <si>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</si>
  <si>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</si>
  <si>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</si>
  <si>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</si>
  <si>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PROPP. Org.: DIPLAN/COPLAN/PROAP.</t>
  </si>
  <si>
    <t>Total mês</t>
  </si>
  <si>
    <t>Total Acumulado</t>
  </si>
  <si>
    <t>Faculdade/mês</t>
  </si>
  <si>
    <t>Curso/mês</t>
  </si>
  <si>
    <t>Biologia Geral</t>
  </si>
  <si>
    <t>Entomologia e Conservação da Biodiversidade</t>
  </si>
  <si>
    <t>Biotecnologia e Biodiversidade - Rede Pró-Centro-Oeste</t>
  </si>
  <si>
    <t>CNPq</t>
  </si>
  <si>
    <t>FUNDECT</t>
  </si>
  <si>
    <t xml:space="preserve">Histórico Número de Bolsas de Pós-Graduação Demanda Social CAPES </t>
  </si>
  <si>
    <t>Tipo de bolsa</t>
  </si>
  <si>
    <t>Grande Área CNPq</t>
  </si>
  <si>
    <t>Nº de bolsas-ano (BPQ)</t>
  </si>
  <si>
    <t xml:space="preserve">Ciências Agrárias </t>
  </si>
  <si>
    <t xml:space="preserve">Ciências Biológicas </t>
  </si>
  <si>
    <t xml:space="preserve">Ciências da Saúde </t>
  </si>
  <si>
    <t xml:space="preserve">Ciências Exatas e da Terra </t>
  </si>
  <si>
    <t xml:space="preserve">Ciências Humanas </t>
  </si>
  <si>
    <t xml:space="preserve">Ciências Sociais Aplicadas </t>
  </si>
  <si>
    <t xml:space="preserve">Engenharias </t>
  </si>
  <si>
    <t xml:space="preserve">Linguística, Letras e Artes </t>
  </si>
  <si>
    <t>Grupos de Pesquisa</t>
  </si>
  <si>
    <t>Nível:</t>
  </si>
  <si>
    <t>1B</t>
  </si>
  <si>
    <t>1C</t>
  </si>
  <si>
    <t>1D</t>
  </si>
  <si>
    <t>Tecnologias</t>
  </si>
  <si>
    <t>Grupos de Pesquisa             (G)</t>
  </si>
  <si>
    <t>Linhas de Pesquisa           (L)</t>
  </si>
  <si>
    <t>Pesquisadores             (P)</t>
  </si>
  <si>
    <t>Estudantes               (E)</t>
  </si>
  <si>
    <t>RELAÇÕES</t>
  </si>
  <si>
    <t>(L)/(G)</t>
  </si>
  <si>
    <t>(P)/(L)</t>
  </si>
  <si>
    <t>(P)/(G)</t>
  </si>
  <si>
    <t>(E)/(G)</t>
  </si>
  <si>
    <t>Histórico Número de Bolsas de Produtividade em Pesquisa do CNPq</t>
  </si>
  <si>
    <t>Histórico do número de bolsas de produtividade em pesquisa do CNPq, segundo área do conhecimento, por nível</t>
  </si>
  <si>
    <t>Histórico Grupos de Pesquisa segundo área do conhecimento</t>
  </si>
  <si>
    <t xml:space="preserve"> Histórico do número de bolsas de produtividade em pesquisa do CNPq, segundo área do conhecimento</t>
  </si>
  <si>
    <t>Status Projetos de Pesquisa</t>
  </si>
  <si>
    <t>Unidade Acadêmica</t>
  </si>
  <si>
    <t>EaD</t>
  </si>
  <si>
    <t>Quadro  - Histórico do número de Projetos de Pesquisa (Em andamento) por Unidade Acadêmica.</t>
  </si>
  <si>
    <t>Projetos em Andamento</t>
  </si>
  <si>
    <t>Carolina Rosa</t>
  </si>
  <si>
    <t>Inclusão de Quadro na planilha "projetos_pesquisa" especificando projetos encerrados com e sem relatório, com atualização de quantidades desde 2006.</t>
  </si>
  <si>
    <t>Fonte: PROPP, com dados do espelho da Folha de Pagamento do mês de dezembro do ano correspondente. Org.: DIPLAN/COPLAN/PROAP.</t>
  </si>
  <si>
    <t>Fonte: COPQ/PROPP. Org. DIPLAN/COPLAN/PROAP.</t>
  </si>
  <si>
    <t>Versão 1.1</t>
  </si>
  <si>
    <t>Rozimare Rivas</t>
  </si>
  <si>
    <t>Inserção dos dados de 2016 nos gráficos resumo da Pós-Graduação.</t>
  </si>
  <si>
    <t>Inserção do número de alunos especiais 2015 e 2016 no Quadro - Histórico do número total de Matriculas no 1º  Semestre da Pós-Graduação da UFGD e no Quadro - Histórico do número total de Matriculas no 2º  Semestre da Pós-Graduação da UFGD.</t>
  </si>
  <si>
    <t>Atualização do nº. total de concluintes da especialização 2014.</t>
  </si>
  <si>
    <t>Correção do nº. total de vagas ofertadas da residência médica 2015.</t>
  </si>
  <si>
    <t>Alteração de Tabelas para Quadros.</t>
  </si>
  <si>
    <t>Alteração do layout e logo da UFGD.</t>
  </si>
  <si>
    <t>Inserção do número de bolsas de produtividade em desenvolvimento tecnológico e extensão inovadora do CNPq, de doutores segundo área do conhecimento, do ano de 2016.</t>
  </si>
  <si>
    <t>Versão 2.0</t>
  </si>
  <si>
    <t>Inserção dos dados de 2017 e atualização dos gráficos.</t>
  </si>
  <si>
    <t>ACS</t>
  </si>
  <si>
    <t>BIBLIOTECA CENTRAL</t>
  </si>
  <si>
    <t>BIBLIOTECA FADIR</t>
  </si>
  <si>
    <t>EDITORA</t>
  </si>
  <si>
    <t>ESAI</t>
  </si>
  <si>
    <t>PU</t>
  </si>
  <si>
    <t>COIN</t>
  </si>
  <si>
    <t>Retificação das informações do número de afastamentos concedidos em 2008, 2010, 2011, 2012, 2015 e 2016, pois foi efetuada a correção de datas de início dos afastamentos, bem como inserção de servidores que não constavam na planilha que havia sido carregada no Moodle.</t>
  </si>
  <si>
    <r>
      <t>Retificação das informações do número de monografias/artigos científicos de 2015 (curso de Direito, Educação Intercultural e  Ensino de Matemática - Matemática na Prática) e de 2016 (Educação Intercultural, Docência na Educação Infantil e Saúde Pública), conforme ORLANDO, Gislaine D. Nascimento.</t>
    </r>
    <r>
      <rPr>
        <b/>
        <sz val="10"/>
        <color rgb="FF009900"/>
        <rFont val="Century Gothic"/>
        <family val="2"/>
      </rPr>
      <t xml:space="preserve"> Dúvidas</t>
    </r>
    <r>
      <rPr>
        <sz val="10"/>
        <color rgb="FF009900"/>
        <rFont val="Century Gothic"/>
        <family val="2"/>
      </rPr>
      <t>. [mensagem pessoal]. Mensagem recebida por &lt;diplancoplan@ufgd.edu.br&gt; em 20 de junho de 2018.</t>
    </r>
  </si>
  <si>
    <r>
      <t xml:space="preserve">Retificação das informações do número de teses (curso Entomomologia e Conservação da Biodiversidade) e dissertações (cursos: Agronomia, Ciencia e Tecnologia Ambiental,  Ensino de Física, Entomomologia e Conservação da Biodiversidade e Letras) do ano de 2016, conforme ORLANDO, Gislaine D. Nascimento. </t>
    </r>
    <r>
      <rPr>
        <b/>
        <sz val="10"/>
        <color rgb="FF009900"/>
        <rFont val="Century Gothic"/>
        <family val="2"/>
      </rPr>
      <t>Dúvidas</t>
    </r>
    <r>
      <rPr>
        <sz val="10"/>
        <color rgb="FF009900"/>
        <rFont val="Century Gothic"/>
        <family val="2"/>
      </rPr>
      <t>. [mensagem pessoal]. Mensagem recebida por &lt;diplancoplan@ufgd.edu.br&gt; em 20 de junho de 2018.</t>
    </r>
  </si>
  <si>
    <r>
      <t>Retificação do número de Vagas Ofertadas no Mestrado em 2016, do quadro Histórico das Vagas Ofertadas Programas de Pós-Graduação</t>
    </r>
    <r>
      <rPr>
        <i/>
        <sz val="10"/>
        <color rgb="FF009900"/>
        <rFont val="Century Gothic"/>
        <family val="2"/>
      </rPr>
      <t xml:space="preserve"> Stricto Sensu</t>
    </r>
    <r>
      <rPr>
        <sz val="10"/>
        <color rgb="FF009900"/>
        <rFont val="Century Gothic"/>
        <family val="2"/>
      </rPr>
      <t>.</t>
    </r>
  </si>
  <si>
    <r>
      <t xml:space="preserve">Alteração </t>
    </r>
    <r>
      <rPr>
        <i/>
        <sz val="10"/>
        <color rgb="FF009900"/>
        <rFont val="Century Gothic"/>
        <family val="2"/>
      </rPr>
      <t>hiperlinks</t>
    </r>
    <r>
      <rPr>
        <sz val="10"/>
        <color rgb="FF009900"/>
        <rFont val="Century Gothic"/>
        <family val="2"/>
      </rPr>
      <t xml:space="preserve"> Capa.</t>
    </r>
  </si>
  <si>
    <t>Nota: * Os prazos mencionados referem-se ao inicialmente concedido, não estão inclusas as prorrogações.</t>
  </si>
  <si>
    <t>277*</t>
  </si>
  <si>
    <t xml:space="preserve">NOTAS:  *Os cursos de especialização em Residência Agrária: Agroecologia, Produção e Extensão Rural encerraram-se em 2015/1. </t>
  </si>
  <si>
    <t>NOTAS: Professor Visitante Nacional Senior. Para evitar recontagem, os docentes que atuam em mais de um programa são considerados em apenas um deles, conforme sua lotação e área de formação.</t>
  </si>
  <si>
    <t>*</t>
  </si>
  <si>
    <t>Andamento*</t>
  </si>
  <si>
    <t>Evolução do número de curso da Pós-Graduação Stricto Sensu, por nível</t>
  </si>
  <si>
    <t>Nota: * As informações são referentes ao ano de início em que o afastamento foi concedido.</t>
  </si>
  <si>
    <t>Pendentes**</t>
  </si>
  <si>
    <t>Concluídos***</t>
  </si>
  <si>
    <t xml:space="preserve">           ** Os projetos pendentes referem-se aqueles cuja vigência terminou no exercício de referência, mas que até 31/12 não havia chegado à PROPP o pedido de prorrogação ou o relatório final de conclusão.</t>
  </si>
  <si>
    <t>Quadro  - Histórico do número de Projetos de Pesquisa (Concluídos) por Unidade Acadêmica.</t>
  </si>
  <si>
    <t>Quadro  - Histórico do número de Projetos de Pesquisa (Pendentes) por Unidade Acadêmica.</t>
  </si>
  <si>
    <t>Projetos Pendentes</t>
  </si>
  <si>
    <t>Projetos Concluídos</t>
  </si>
  <si>
    <t>Alteração do quadro Histórico do número de Projetos de Pesquisa da UFGD, pois inserida uma nova linha referente aos projetos pendentes.</t>
  </si>
  <si>
    <t>Quadro - Histórico do número total Vagas Ofertadas da Pós-Graduação da UFGD.</t>
  </si>
  <si>
    <t>Quadro - Histórico do número total de Ingressos da Pós-Graduação da UFGD.</t>
  </si>
  <si>
    <t>Quadro - Histórico do número total de Concluintes/Titulados da Pós-Graduação da UFGD.</t>
  </si>
  <si>
    <t>Quadro - Histórico do número total de Matriculas no 1º Semestre da Pós-Graduação da UFGD.</t>
  </si>
  <si>
    <t>Quadro - Histórico do número total de Matriculas no 2º Semestre da Pós-Graduação da UFGD.</t>
  </si>
  <si>
    <t>Quadro - Histórico do número total exclusões da Pós-Graduação da UFGD.</t>
  </si>
  <si>
    <r>
      <t xml:space="preserve">Quadro - Histórico número de cursos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UFGD.</t>
    </r>
  </si>
  <si>
    <r>
      <t xml:space="preserve">Quadro - Programas de Pós- 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 - 2017.</t>
    </r>
  </si>
  <si>
    <r>
      <t xml:space="preserve">Quadro - Programas de Pós- 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 - 2016.</t>
    </r>
  </si>
  <si>
    <r>
      <t xml:space="preserve">Quadro - Programas de Pós- 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 - 2015.</t>
    </r>
  </si>
  <si>
    <r>
      <t xml:space="preserve">Quadro - Programas de Pós- 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 - 2014.</t>
    </r>
  </si>
  <si>
    <r>
      <t xml:space="preserve">Quadro - Programas de Pós- 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 - 2013.</t>
    </r>
  </si>
  <si>
    <t>Quadro - Histórico do número de alunos matriculados por semestre nos Programas de Pós-Graduação Stricto Sensu da UFGD.</t>
  </si>
  <si>
    <r>
      <t xml:space="preserve">Quadro - Histórico das Vagas Ofertadas Programas de Pós-Graduação </t>
    </r>
    <r>
      <rPr>
        <b/>
        <i/>
        <sz val="10"/>
        <color theme="1"/>
        <rFont val="Centuy gothic"/>
      </rPr>
      <t xml:space="preserve">Stricto Sensu </t>
    </r>
    <r>
      <rPr>
        <b/>
        <sz val="10"/>
        <color theme="1"/>
        <rFont val="Centuy gothic"/>
      </rPr>
      <t>da UFGD.</t>
    </r>
  </si>
  <si>
    <r>
      <t xml:space="preserve">Quadro - Histórico do número de alunos Ingressantes Programas de Pós-Graduação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UFGD.</t>
    </r>
  </si>
  <si>
    <r>
      <t xml:space="preserve">Quadro - Histórico do número de alunos titulados nos Programas de Pós-Graduação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UFGD.</t>
    </r>
  </si>
  <si>
    <r>
      <t xml:space="preserve">Quadro - Histórico do número de alunos excluídos nos Programas de Pós-Graduação </t>
    </r>
    <r>
      <rPr>
        <b/>
        <i/>
        <sz val="10"/>
        <color theme="1"/>
        <rFont val="Century Gothic"/>
        <family val="2"/>
      </rPr>
      <t xml:space="preserve">Stricto Sensu </t>
    </r>
    <r>
      <rPr>
        <b/>
        <sz val="10"/>
        <color theme="1"/>
        <rFont val="Century Gothic"/>
        <family val="2"/>
      </rPr>
      <t>da UFGD.</t>
    </r>
  </si>
  <si>
    <r>
      <t xml:space="preserve">Quadro - Histórico do número total de alunos ao Final do Ano Base nos Programas de Pós-Graduação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UFGD.</t>
    </r>
  </si>
  <si>
    <t>Quadro - Relação dos Cursos de Especialização realizados pela UFGD.</t>
  </si>
  <si>
    <t>Quadro - Evoluçao indicadores Residência.</t>
  </si>
  <si>
    <t>Quadro - Histórico do número de Vagas ofertadas, Ingressantes, Matriculados, exclusões e concluintes da Residência Médica e Residência Multiprofissional.</t>
  </si>
  <si>
    <t>Quadro - Relação dos cursos de aperfeiçoamento ofertados pela UFGD.</t>
  </si>
  <si>
    <t>Quadro - Histórico de Dissertações e Teses Defendidas.</t>
  </si>
  <si>
    <t>Quadro - Histórico de Dissertações e Teses Defendidas por Programa.</t>
  </si>
  <si>
    <t>Quadro -Histórico de Monografias/Artigos Científicos defendidos.</t>
  </si>
  <si>
    <t>Quadro - Trabalhos defendidos Residência Médica.</t>
  </si>
  <si>
    <t>Quadro - Número de afastamentos concedidos* para servidores cursarem Pós-graduação - por Categoria.</t>
  </si>
  <si>
    <t>Quadro - Número de afastamentos concedidos para servidores cursarem Pós-graduação - por Período*.</t>
  </si>
  <si>
    <t>Quadro - Número de afastamentos concedidos para servidores (docentes) cursarem Pós-graduação - por Período.</t>
  </si>
  <si>
    <t>Quadro - Número de afastamentos concedidos para servidores (técnicos-administrativos) cursarem Pós-graduação - por Período.</t>
  </si>
  <si>
    <t>Quadro - Número de afastamentos concedidos para servidores cursarem Pós-graduação - por Titulação.</t>
  </si>
  <si>
    <t>Quadro - Número de afastamentos concedidos para servidores (docentes) cursarem Pós-graduação - por Titulação.</t>
  </si>
  <si>
    <t>Quadro - Número de afastamentos concedidos para servidores (Técnicos-administrativos) cursarem Pós-graduação - por Titulação.</t>
  </si>
  <si>
    <t>Quadro - Número de afastamentos concedidos para servidores  cursarem Pós-graduação - por Lotação.</t>
  </si>
  <si>
    <t>Quadro - Número de afastamentos concedidos para servidores (docentes)  cursarem Pós-graduação - por Lotação.</t>
  </si>
  <si>
    <t>Quadro - Número de afastamentos concedidos para servidores (técnicos-administrativos)  cursarem Pós-graduação - por Lotação.</t>
  </si>
  <si>
    <t>Quadro - Número de afastamentos concedidos para servidores cursarem Pós-graduação - por Prazo (meses)*.</t>
  </si>
  <si>
    <t>Quadro - Histórico do número de bolsas de produtividade em pesquisa do CNPq, segundo área do conhecimento.</t>
  </si>
  <si>
    <t>Quadro - Histórico Grupos de Pesquisa segundo área do conhecimento.</t>
  </si>
  <si>
    <t>Quadro - Histórico % Participação dos Grupos de Pesquisa e Recursos humanos segundo área do conhecimento.</t>
  </si>
  <si>
    <t>Quadro - Histórico do número de bolsas de produtividade em pesquisa do CNPq, segundo área do conhecimento, por nível.</t>
  </si>
  <si>
    <t>Fonte: PROPP e Unidades Acadêmicas. Org.: DIPLAN/COPLAN/PROAP.</t>
  </si>
  <si>
    <t>Quadro - Histórico do número de bolsas de produtividade em desenvolvimento tecnológico e extensão inovadora do CNPq, de doutores segundo área do conhecimento.</t>
  </si>
  <si>
    <t>Quadro - Histórico do número de Projetos de Pesquisa da UFGD.</t>
  </si>
  <si>
    <t>Relatório 2017 validado pelo Pró-Reitor de Ensino de Pós-Graduação e Pesquisa  em exercício</t>
  </si>
  <si>
    <t>(%) Evolução (2006-2018)</t>
  </si>
  <si>
    <t>Ano/semestre 2018/1</t>
  </si>
  <si>
    <t>Ano/semestre 2018/2</t>
  </si>
  <si>
    <t>Número de vagas ofertadas na Pós-Graduação (Total) em 2018</t>
  </si>
  <si>
    <t>Número de Ingressantes na Pós-Graduação (Total) em 2018</t>
  </si>
  <si>
    <t>Número de matrículas 1º semestre na Pós-Graduação (Total) em 2018</t>
  </si>
  <si>
    <r>
      <t xml:space="preserve">Indicadores da Pós 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Doutorado 2018</t>
    </r>
  </si>
  <si>
    <r>
      <t xml:space="preserve">Indicadores da Pós Graduação </t>
    </r>
    <r>
      <rPr>
        <b/>
        <i/>
        <sz val="12"/>
        <color theme="0"/>
        <rFont val="Century Gothic"/>
        <family val="2"/>
      </rPr>
      <t>Stricto Sensu</t>
    </r>
    <r>
      <rPr>
        <b/>
        <sz val="12"/>
        <color theme="0"/>
        <rFont val="Century Gothic"/>
        <family val="2"/>
      </rPr>
      <t xml:space="preserve"> - Mestrado 2018</t>
    </r>
  </si>
  <si>
    <r>
      <t xml:space="preserve">Indicadores da Pós Graduação </t>
    </r>
    <r>
      <rPr>
        <b/>
        <i/>
        <sz val="12"/>
        <color theme="0"/>
        <rFont val="Century Gothic"/>
        <family val="2"/>
      </rPr>
      <t xml:space="preserve">Stricto Sensu </t>
    </r>
    <r>
      <rPr>
        <b/>
        <sz val="12"/>
        <color theme="0"/>
        <rFont val="Century Gothic"/>
        <family val="2"/>
      </rPr>
      <t>- Total 2018</t>
    </r>
  </si>
  <si>
    <t>Vagas (Edital)           2018</t>
  </si>
  <si>
    <t>Ingressantes 2018</t>
  </si>
  <si>
    <t>Titulados 2018</t>
  </si>
  <si>
    <t>Exclusões 2018</t>
  </si>
  <si>
    <t>(%) Evolução (2007-2018)</t>
  </si>
  <si>
    <t xml:space="preserve"> Alunos ao Final do Ano Base  2018</t>
  </si>
  <si>
    <t>Total (2018)</t>
  </si>
  <si>
    <t>Indicadores da Residência Médica e Multiprofissional  -  2018</t>
  </si>
  <si>
    <t>(%) Evolução (2006 - 2018)</t>
  </si>
  <si>
    <t>Número de afastamentos concedidos para servidores cursarem curso de Pós-Graduação (2004-2018) - por Período</t>
  </si>
  <si>
    <t>Número de afastamentos concedidos para servidores cursarem curso de Pós-Graduação (2004-2018)- por Lotação</t>
  </si>
  <si>
    <t>Número de afastamentos concedidos para servidores (docentes) cursarem curso de Pós-Graduação (2004-2018)</t>
  </si>
  <si>
    <t>Número de afastamentos concedidos para servidores (técnicos-administrativos) cursarem curso de Pós-Graduação (2004-2018)</t>
  </si>
  <si>
    <t>Número de afastamentos concedidos para servidores docentes cursarem curso de Pós-Graduação (2004-2018), por período</t>
  </si>
  <si>
    <t>Número de afastamentos concedidos para servidores técnicos-administrativos cursarem curso de Pós-Graduação (2004-2018), por período</t>
  </si>
  <si>
    <t>Quadro - Histórico Número de Bolsas Pós-Graduação 2018 - Demanda Social CAPES - por Categoria.</t>
  </si>
  <si>
    <t>Quadro - Número de Bolsas de Pós-Graduação Demanda Social CAPES em 2018 - por Categoria e mês.</t>
  </si>
  <si>
    <t>Quadro - Valor Total pago - Bolsas de Pós-Graduação Demanda Social CAPES em 2018 - por Categoria e mês.</t>
  </si>
  <si>
    <t>Quadro - Número de Bolsas de Pós-Graduação Demanda Social CAPES em 2018 - por Faculdade e mês.</t>
  </si>
  <si>
    <t>Quadro - Valor Total Pago - Bolsas de Pós-Graduação Demanda Social CAPES em 2018 - por Faculdade e mês.</t>
  </si>
  <si>
    <t>Quadro - Número de Bolsas de Pós-Graduação Demanda Social CAPES (Mestrado) em 2018 - por Curso e mês.</t>
  </si>
  <si>
    <t>Quadro - Valor Total Pago -Bolsas de Pós-Graduação Demanda Social CAPES (Mestrado) em 2018 - por Curso e mês</t>
  </si>
  <si>
    <t>Quadro - Número de Bolsas de Pós-Graduação Demanda Social CAPES (Doutorado) em 2018 - por Curso e mês.</t>
  </si>
  <si>
    <t>Quadro - Valor Total Pago -Bolsas de Pós-Graduação Demanda Social CAPES (Doutorado) em 2018 - por Curso e mês.</t>
  </si>
  <si>
    <t xml:space="preserve">Número de Bolsas de Pós-Graduação Demanda Social CAPES em dezembro de 2018 - por Faculdade </t>
  </si>
  <si>
    <t>Número de Bolsas de Pós-Graduação Demanda Social CAPES em 2018 - por Categoria e mês</t>
  </si>
  <si>
    <t>Valor Total pago - Bolsas de Pós-Graduação Demanda Social CAPES em 2018 - por  Categoria e mês</t>
  </si>
  <si>
    <t>Quadro - Relações entre Grupos de Pesquisa e Recursos humanos segundo área do conhecimento em 2018.</t>
  </si>
  <si>
    <t>Nota: * Nos projetos em andamento foram considerados todos os projetos ativos em 31/12/2018.</t>
  </si>
  <si>
    <r>
      <t xml:space="preserve">Química </t>
    </r>
    <r>
      <rPr>
        <vertAlign val="superscript"/>
        <sz val="10"/>
        <color theme="1"/>
        <rFont val="Century Gothic"/>
        <family val="2"/>
      </rPr>
      <t xml:space="preserve"> (1)</t>
    </r>
  </si>
  <si>
    <t>Nota:</t>
  </si>
  <si>
    <r>
      <rPr>
        <vertAlign val="subscript"/>
        <sz val="10"/>
        <rFont val="Century Gothic"/>
        <family val="2"/>
      </rPr>
      <t>(1)</t>
    </r>
    <r>
      <rPr>
        <sz val="10"/>
        <rFont val="Century Gothic"/>
        <family val="2"/>
      </rPr>
      <t xml:space="preserve"> Curso de Doutorado associado com 14 vagas no total, sendo 5 para a UFGD.</t>
    </r>
  </si>
  <si>
    <t>Administração Pública (Administração Pública e de Empresas, Ciências Contábeis e Turismo)</t>
  </si>
  <si>
    <t>51005018001P6 / 51005018001D7</t>
  </si>
  <si>
    <t>Código do Programa /                                   Código do curso na CAPES</t>
  </si>
  <si>
    <t>53001010100P8 / 53001010100D9</t>
  </si>
  <si>
    <t>51005018006P8 / 51005018006D9</t>
  </si>
  <si>
    <t>51005018009P7 / 51005018009D8</t>
  </si>
  <si>
    <t>51005018005P1 / 51005018005D2</t>
  </si>
  <si>
    <t>51005018003P9 / 51005018003D0</t>
  </si>
  <si>
    <t>51005018004P5 / 51005018004D6</t>
  </si>
  <si>
    <t>51005018002P2 / 51005018002D3</t>
  </si>
  <si>
    <t>53045009001P3 / 53045009001F6</t>
  </si>
  <si>
    <t>51005018001P6 / 51005018001M6</t>
  </si>
  <si>
    <t>51005018013P4 / 51005018013M4</t>
  </si>
  <si>
    <t>51005018011P1 / 51005018011M1</t>
  </si>
  <si>
    <t>51005018171P9 / 51005018171M9</t>
  </si>
  <si>
    <t>Ciência e Tecnologia de Alimentos (Ciência de Alimentos)</t>
  </si>
  <si>
    <t>51005018009P7 / 51005018009M7</t>
  </si>
  <si>
    <t>51005018005P1 / 51005018005M1</t>
  </si>
  <si>
    <t>51005018014P0 / 51005018014M0</t>
  </si>
  <si>
    <t>Física (Astronomia/Física)</t>
  </si>
  <si>
    <t>33283010001P5 / 33283010001F8</t>
  </si>
  <si>
    <t>51005018003P9 / 51005018003M9</t>
  </si>
  <si>
    <t>Sociais e Humanidades (Interdisciplinar)</t>
  </si>
  <si>
    <t>51005018170P2 / 51005018170M2</t>
  </si>
  <si>
    <t>51005018172P5 / 51005018172D6</t>
  </si>
  <si>
    <t>51005018004P5 / 51005018004M5</t>
  </si>
  <si>
    <t>51005018002P2 / 51005018002M2</t>
  </si>
  <si>
    <t>51005018170M2 / 51005018007M4</t>
  </si>
  <si>
    <t>31075010001P2 / 31075010001F5</t>
  </si>
  <si>
    <t>Psicologia (Psicologia)</t>
  </si>
  <si>
    <t>51005018101P0 / 51005018101M0</t>
  </si>
  <si>
    <t>51005018010P5 / 51005018010M5</t>
  </si>
  <si>
    <t>51005018015P7 / 51005018015M7</t>
  </si>
  <si>
    <t>51005018008P0 / 51005018008M0</t>
  </si>
  <si>
    <t>51005018012P8 / 51005018012M8</t>
  </si>
  <si>
    <t>51005018006P8 / 51005018006M8</t>
  </si>
  <si>
    <r>
      <t xml:space="preserve">Quadro  - Conceitos CAPES dos cursos de Pós-Graduação </t>
    </r>
    <r>
      <rPr>
        <b/>
        <i/>
        <sz val="10"/>
        <color theme="1"/>
        <rFont val="Century Gothic"/>
        <family val="2"/>
      </rPr>
      <t xml:space="preserve">Stricto Sensu </t>
    </r>
    <r>
      <rPr>
        <b/>
        <sz val="10"/>
        <color theme="1"/>
        <rFont val="Century Gothic"/>
        <family val="2"/>
      </rPr>
      <t>da UFGD - 2018.</t>
    </r>
  </si>
  <si>
    <r>
      <t xml:space="preserve">Quadro - Programas de Pós-Graduação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UFGD, ano de implantação e conceito CAPES (2018).</t>
    </r>
  </si>
  <si>
    <r>
      <t xml:space="preserve">Quadro - Programas de Pós- 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da UFGD - 2018.</t>
    </r>
  </si>
  <si>
    <t>Matrículas 2018               1º Semestre</t>
  </si>
  <si>
    <t>Matrículas 2018               2º Semestre</t>
  </si>
  <si>
    <t>APG                                         2018</t>
  </si>
  <si>
    <t>53045009001F6</t>
  </si>
  <si>
    <t>31075010001F5</t>
  </si>
  <si>
    <t>33283010001F8</t>
  </si>
  <si>
    <r>
      <t>Matemática em Rede Nacional</t>
    </r>
    <r>
      <rPr>
        <vertAlign val="superscript"/>
        <sz val="10"/>
        <color theme="1"/>
        <rFont val="Century Gothic"/>
        <family val="2"/>
      </rPr>
      <t xml:space="preserve"> </t>
    </r>
  </si>
  <si>
    <t>51005018101M0</t>
  </si>
  <si>
    <t>Nota: O CNPq classifica as bolsas de produtividade em pesquisa em dois níveis, 1 e 2, sendo que o nível 1, possui ainda uma gradação: A, B, C e D. O nível 1A  é considerado o nível mais elevado das bolsas de produtividade em pesquisa do CNPq.</t>
  </si>
  <si>
    <t>MBA em Gestão Ambiental</t>
  </si>
  <si>
    <t>2019/2</t>
  </si>
  <si>
    <t>Residência Multiprofissional em Saúde Materno-infantil</t>
  </si>
  <si>
    <t>Residência Uniprofissional em Enfermagem Obstétrica</t>
  </si>
  <si>
    <r>
      <rPr>
        <vertAlign val="superscript"/>
        <sz val="10"/>
        <color theme="1"/>
        <rFont val="Century Gothic"/>
        <family val="2"/>
      </rPr>
      <t>(2)</t>
    </r>
    <r>
      <rPr>
        <sz val="10"/>
        <color theme="1"/>
        <rFont val="Century Gothic"/>
        <family val="2"/>
      </rPr>
      <t xml:space="preserve"> Houve um ingresso a mais do que a oferta de vagas devido à reserva de vaga concedida a aluno em serviço militar obrigatório. (Previsão legal RESOLUÇÃO Nº 4, DE 30 DE SETEMBRO DE 2011, disponível em http://portal.mec.gov.br/index.php?option=com_docman&amp;view=download&amp;alias=9051-resolucao-cnrm-4-30setembro2011-pdf&amp;category_slug=outubro-2011-pdf&amp;Itemid=30192)</t>
    </r>
  </si>
  <si>
    <r>
      <rPr>
        <vertAlign val="superscript"/>
        <sz val="10"/>
        <color theme="1"/>
        <rFont val="Century Gothic"/>
        <family val="2"/>
      </rPr>
      <t>(3)</t>
    </r>
    <r>
      <rPr>
        <sz val="10"/>
        <color theme="1"/>
        <rFont val="Century Gothic"/>
        <family val="2"/>
      </rPr>
      <t xml:space="preserve"> Houve um ingresso a mais em relação às vagas ofertadas em virtude de decisão judicial.</t>
    </r>
  </si>
  <si>
    <r>
      <t>Residência Médica em Clínica Médica</t>
    </r>
    <r>
      <rPr>
        <vertAlign val="superscript"/>
        <sz val="10"/>
        <color theme="1"/>
        <rFont val="Century Gothic"/>
        <family val="2"/>
      </rPr>
      <t xml:space="preserve"> (2)</t>
    </r>
  </si>
  <si>
    <r>
      <t xml:space="preserve">Residência Médica em Cirurgia Geral </t>
    </r>
    <r>
      <rPr>
        <vertAlign val="superscript"/>
        <sz val="10"/>
        <color theme="1"/>
        <rFont val="Century Gothic"/>
        <family val="2"/>
      </rPr>
      <t>(3)</t>
    </r>
  </si>
  <si>
    <t>Residência Uniprofissional</t>
  </si>
  <si>
    <t>Versão 3.0</t>
  </si>
  <si>
    <t>Retificação das informações de monografias, dissertações e teses defendidas</t>
  </si>
  <si>
    <t>Multiprofissional - Saúde Materno Infantil</t>
  </si>
  <si>
    <t>Uniprofissional - Enfermagem Obstétrica</t>
  </si>
  <si>
    <t>NOTA: *Houve um ingresso a mais do que a oferta de vagas devido à reserva de vaga concedida a aluno em serviço militar obrigatório. (Previsão legal RESOLUÇÃO Nº 4, DE 30 DE SETEMBRO DE 2011, disponível em http://portal.mec.gov.br/index.php?option=com_docman&amp;view=download&amp;alias=9051-resolucao-cnrm-4-30setembro2011-pdf&amp;category_slug=outubro-2011-pdf&amp;Itemid=30192). Houve um ingresso a mais em relação às vagas ofertadas em virtude de decisão judicial.</t>
  </si>
  <si>
    <t>Finalização da inserção dos dados de 2018</t>
  </si>
  <si>
    <t xml:space="preserve">Notas: </t>
  </si>
  <si>
    <t>Quadro - Número de Bolsistas de Pós-Graduação (CNPq e Fundect) ativos em 2018, por mês.</t>
  </si>
  <si>
    <t>(1) Os valores foram estimados de acordo com a quantitade de bolsas vigentes e seus respectivos valores.</t>
  </si>
  <si>
    <t>Quadro - Número de Bolsistas de Pós-Graduação (CNPq) ativos em 2018, por mês e Faculdade.</t>
  </si>
  <si>
    <t>Faculdade</t>
  </si>
  <si>
    <t>Quadro - Número de Bolsistas de Pós-Graduação (Fundect) ativos em 2018, por mês e Faculdade.</t>
  </si>
  <si>
    <t>Quadro - Número de Bolsistas de Pós-Graduação (CNPq e Fundect) ativos em 2018, por mês e categoria.</t>
  </si>
  <si>
    <t>Quadro - Número de Bolsistas de Pós-Graduação (CNPq) ativos em 2018, por mês, Faculdade e categoria (mestrado).</t>
  </si>
  <si>
    <t>Quadro - Número de Bolsistas de Pós-Graduação (CNPq) ativos em 2018, por mês, Faculdade e categoria (doutorado).</t>
  </si>
  <si>
    <t>Quadro - Número de Bolsistas de Pós-Graduação (Fundect) ativos em 2018, por mês, Faculdade e categoria (mestrado).</t>
  </si>
  <si>
    <t>Quadro - Número de Bolsistas de Pós-Graduação (Fundect) ativos em 2018, por mês, Faculdade e categoria (doutorado).</t>
  </si>
  <si>
    <t>Quadro - Número de Bolsistas de Pós-Graduação (CNPq e Fundect) ativos em 2018, por mês, Faculdade, Curso e categoria (mestrado).</t>
  </si>
  <si>
    <t>Quadro - Número de Bolsistas de Pós-Graduação (CNPq e Fundect) ativos em 2018, por mês, Faculdade, Curso e categoria (doutorado).</t>
  </si>
  <si>
    <t>Número de Bolsistas de Pós-Graduação (CNPq e Fundect) ativos em 2018, por mês.</t>
  </si>
  <si>
    <r>
      <t>Valor estimado pago aos Bolsistas de Pós-Graduação (CNPq e Fundect) ativos em 2018, por mês.</t>
    </r>
    <r>
      <rPr>
        <b/>
        <vertAlign val="superscript"/>
        <sz val="12"/>
        <color theme="0"/>
        <rFont val="Century Gothic"/>
        <family val="2"/>
      </rPr>
      <t>1</t>
    </r>
  </si>
  <si>
    <t>Nota: (1) Os valores foram estimados de acordo com a quantitade de bolsas vigentes e seus respectivos valores.</t>
  </si>
  <si>
    <t>Número de Bolsas de Pós-Graduação (CNPq e Fundect) em 2018 - por Categoria e mês</t>
  </si>
  <si>
    <r>
      <t>Quadro - Valor estimado pago aos Bolsistas de Pós-Graduação (CNPq e Fundect) ativos em 2018, por mês.</t>
    </r>
    <r>
      <rPr>
        <b/>
        <vertAlign val="superscript"/>
        <sz val="10"/>
        <color theme="1"/>
        <rFont val="Century Gothic"/>
        <family val="2"/>
      </rPr>
      <t>1</t>
    </r>
  </si>
  <si>
    <t>Quadro  - Histórico do número de Projetos de Pesquisa (Iniciados) por Unidade Acadêmica.</t>
  </si>
  <si>
    <t>Projetos Iniciados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</si>
  <si>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</si>
  <si>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</si>
  <si>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</si>
  <si>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</si>
  <si>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</si>
  <si>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</si>
  <si>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</si>
  <si>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</si>
  <si>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</si>
  <si>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</si>
  <si>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</si>
  <si>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</si>
  <si>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Quadro  - Número de Projetos de Pesquisa (Iniciados em 2018) por Unidade Acadêmica e por mês.</t>
  </si>
  <si>
    <t>Projetos Iniciados em 2018</t>
  </si>
  <si>
    <t>Iniciados (por exercício)</t>
  </si>
  <si>
    <t>Histórico de Projetos de Pesquisa Iniciados (em cada exercício)</t>
  </si>
  <si>
    <t>Número de projetos de Pesquisa Iniciados em 2018, por mês</t>
  </si>
  <si>
    <t>Histórico de Projetos de Pesquisa em andamento*</t>
  </si>
  <si>
    <t>Nota: *Nos projetos em andamento foram considerados todos os projetos ativos em 31/12/2018.</t>
  </si>
  <si>
    <t>Histórico de Projetos de Pesquisa Concluídos*</t>
  </si>
  <si>
    <t>Nota: *São considerados projetos concluídos somente aqueles que entregaram o relatório final da execução do projeto (tanto do exercício de 2018 quanto de anos anteriores).</t>
  </si>
  <si>
    <t xml:space="preserve">          *** São considerados projetos concluídos somente aqueles que entregaram o relatório final da execução do projeto (tanto do exercício de 2018 quanto de anos anteriores).</t>
  </si>
  <si>
    <t>Pós - Graduação UFGD</t>
  </si>
  <si>
    <t>Dissertações e teses defendidas</t>
  </si>
  <si>
    <r>
      <t xml:space="preserve">Quadro - Número de Docentes que atuaram na Pós Graduação </t>
    </r>
    <r>
      <rPr>
        <b/>
        <i/>
        <sz val="10"/>
        <color theme="1"/>
        <rFont val="Century Gothic"/>
        <family val="2"/>
      </rPr>
      <t>Stricto Sensu</t>
    </r>
    <r>
      <rPr>
        <b/>
        <sz val="10"/>
        <color theme="1"/>
        <rFont val="Century Gothic"/>
        <family val="2"/>
      </rPr>
      <t xml:space="preserve"> 2018.</t>
    </r>
  </si>
  <si>
    <t>Relatório 2018 validado pelo Pró-Reitor de Ensino de Pós-Graduação e Pesquisa  em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</si>
</sst>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_);\(0\)"/>
    <numFmt numFmtId="165" formatCode="#,##0.0"/>
    <numFmt numFmtId="166" formatCode="0.0"/>
    <numFmt numFmtId="167" formatCode="&quot;R$&quot;\ #,##0.00"/>
  </numFmts>
  <fonts count="46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rgb="FF009900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vertAlign val="superscript"/>
      <sz val="10"/>
      <color theme="1"/>
      <name val="Century Gothic"/>
      <family val="2"/>
    </font>
    <font>
      <b/>
      <sz val="10"/>
      <color rgb="FFFFFF00"/>
      <name val="Century Gothic"/>
      <family val="2"/>
    </font>
    <font>
      <sz val="10"/>
      <color indexed="22"/>
      <name val="Century Gothic"/>
      <family val="2"/>
    </font>
    <font>
      <b/>
      <i/>
      <sz val="10"/>
      <color theme="1"/>
      <name val="Century Gothic"/>
      <family val="2"/>
    </font>
    <font>
      <b/>
      <sz val="12"/>
      <color theme="0"/>
      <name val="Century Gothic"/>
      <family val="2"/>
    </font>
    <font>
      <b/>
      <i/>
      <sz val="12"/>
      <color theme="0"/>
      <name val="Century Gothic"/>
      <family val="2"/>
    </font>
    <font>
      <b/>
      <sz val="10"/>
      <color rgb="FFFFFF00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Centuy gothic"/>
    </font>
    <font>
      <b/>
      <i/>
      <sz val="10"/>
      <color theme="1"/>
      <name val="Centuy gothic"/>
    </font>
    <font>
      <b/>
      <sz val="10"/>
      <color rgb="FFFFFF00"/>
      <name val="Centuy gothic"/>
    </font>
    <font>
      <sz val="10"/>
      <color theme="1"/>
      <name val="Centuy gothic"/>
    </font>
    <font>
      <b/>
      <sz val="18"/>
      <color rgb="FFFFFF00"/>
      <name val="Arial"/>
      <family val="2"/>
    </font>
    <font>
      <sz val="10"/>
      <color theme="1"/>
      <name val="Tahoma"/>
      <family val="2"/>
    </font>
    <font>
      <b/>
      <sz val="18"/>
      <color rgb="FFFFFF00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2"/>
      <color theme="1"/>
      <name val="Tahoma"/>
      <family val="2"/>
    </font>
    <font>
      <b/>
      <sz val="12"/>
      <name val="Century Gothic"/>
      <family val="2"/>
    </font>
    <font>
      <b/>
      <sz val="12"/>
      <name val="Tahoma"/>
      <family val="2"/>
    </font>
    <font>
      <sz val="12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rgb="FFFF0000"/>
      <name val="Century Gothic"/>
      <family val="2"/>
    </font>
    <font>
      <sz val="9"/>
      <color theme="1"/>
      <name val="Century Gothic"/>
      <family val="2"/>
    </font>
    <font>
      <sz val="11"/>
      <name val="Tahoma"/>
      <family val="2"/>
    </font>
    <font>
      <b/>
      <sz val="9.5"/>
      <name val="Century Gothic"/>
      <family val="2"/>
    </font>
    <font>
      <b/>
      <sz val="10"/>
      <color rgb="FF009900"/>
      <name val="Century Gothic"/>
      <family val="2"/>
    </font>
    <font>
      <i/>
      <sz val="10"/>
      <color rgb="FF009900"/>
      <name val="Century Gothic"/>
      <family val="2"/>
    </font>
    <font>
      <sz val="10"/>
      <color rgb="FFFF0000"/>
      <name val="Century Gothic"/>
      <family val="2"/>
    </font>
    <font>
      <vertAlign val="subscript"/>
      <sz val="10"/>
      <name val="Century Gothic"/>
      <family val="2"/>
    </font>
    <font>
      <b/>
      <vertAlign val="superscript"/>
      <sz val="12"/>
      <color theme="0"/>
      <name val="Century Gothic"/>
      <family val="2"/>
    </font>
    <font>
      <b/>
      <vertAlign val="superscript"/>
      <sz val="10"/>
      <color theme="1"/>
      <name val="Century Gothic"/>
      <family val="2"/>
    </font>
    <font>
      <sz val="11"/>
      <color theme="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auto="1"/>
      </patternFill>
    </fill>
    <fill>
      <patternFill patternType="solid">
        <fgColor theme="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00B050"/>
        </stop>
        <stop position="1">
          <color theme="7" tint="-0.25098422193060094"/>
        </stop>
      </gradientFill>
    </fill>
    <fill>
      <gradientFill degree="90">
        <stop position="0">
          <color theme="7" tint="-0.25098422193060094"/>
        </stop>
        <stop position="1">
          <color theme="5" tint="-0.25098422193060094"/>
        </stop>
      </gradientFill>
    </fill>
    <fill>
      <gradientFill degree="90">
        <stop position="0">
          <color theme="5" tint="-0.25098422193060094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3"/>
        </stop>
      </gradient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auto="1"/>
      </patternFill>
    </fill>
  </fills>
  <borders count="65">
    <border>
      <left/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</cellStyleXfs>
  <cellXfs count="737">
    <xf numFmtId="0" fontId="0" fillId="0" borderId="0" xfId="0"/>
    <xf numFmtId="0" fontId="0" fillId="3" borderId="0" xfId="0" applyFill="1"/>
    <xf numFmtId="0" fontId="0" fillId="2" borderId="0" xfId="0" applyFill="1" applyAlignment="1"/>
    <xf numFmtId="0" fontId="1" fillId="4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3" borderId="0" xfId="0" applyFill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7" fillId="5" borderId="0" xfId="2" applyFont="1" applyFill="1" applyAlignment="1"/>
    <xf numFmtId="0" fontId="7" fillId="5" borderId="7" xfId="2" applyFont="1" applyFill="1" applyBorder="1" applyAlignment="1">
      <alignment horizontal="center"/>
    </xf>
    <xf numFmtId="0" fontId="8" fillId="5" borderId="0" xfId="2" applyFont="1" applyFill="1" applyBorder="1" applyAlignment="1">
      <alignment horizontal="left"/>
    </xf>
    <xf numFmtId="0" fontId="8" fillId="0" borderId="0" xfId="2" applyFont="1"/>
    <xf numFmtId="0" fontId="8" fillId="5" borderId="0" xfId="0" applyFont="1" applyFill="1" applyAlignment="1">
      <alignment horizontal="center"/>
    </xf>
    <xf numFmtId="0" fontId="8" fillId="5" borderId="0" xfId="0" applyFont="1" applyFill="1"/>
    <xf numFmtId="14" fontId="8" fillId="5" borderId="0" xfId="0" applyNumberFormat="1" applyFont="1" applyFill="1"/>
    <xf numFmtId="0" fontId="4" fillId="0" borderId="9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0" xfId="0" applyFont="1" applyFill="1" applyBorder="1" applyAlignment="1">
      <alignment horizontal="center"/>
    </xf>
    <xf numFmtId="0" fontId="4" fillId="5" borderId="9" xfId="0" applyFont="1" applyFill="1" applyBorder="1"/>
    <xf numFmtId="0" fontId="4" fillId="5" borderId="0" xfId="0" applyFont="1" applyFill="1" applyBorder="1" applyAlignment="1">
      <alignment horizontal="center"/>
    </xf>
    <xf numFmtId="0" fontId="11" fillId="0" borderId="0" xfId="0" applyFont="1" applyFill="1" applyAlignment="1"/>
    <xf numFmtId="0" fontId="7" fillId="5" borderId="0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/>
    </xf>
    <xf numFmtId="164" fontId="7" fillId="5" borderId="0" xfId="2" applyNumberFormat="1" applyFont="1" applyFill="1" applyBorder="1" applyAlignment="1">
      <alignment horizontal="center"/>
    </xf>
    <xf numFmtId="0" fontId="8" fillId="0" borderId="0" xfId="2" applyFont="1" applyBorder="1"/>
    <xf numFmtId="0" fontId="0" fillId="0" borderId="0" xfId="0" applyBorder="1"/>
    <xf numFmtId="0" fontId="7" fillId="5" borderId="0" xfId="0" applyFont="1" applyFill="1" applyBorder="1"/>
    <xf numFmtId="0" fontId="8" fillId="5" borderId="0" xfId="0" applyFont="1" applyFill="1" applyBorder="1" applyAlignment="1">
      <alignment horizontal="center"/>
    </xf>
    <xf numFmtId="0" fontId="4" fillId="0" borderId="0" xfId="0" applyFont="1" applyBorder="1"/>
    <xf numFmtId="0" fontId="8" fillId="5" borderId="0" xfId="0" applyFont="1" applyFill="1" applyBorder="1"/>
    <xf numFmtId="14" fontId="8" fillId="5" borderId="0" xfId="0" applyNumberFormat="1" applyFont="1" applyFill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5" borderId="0" xfId="0" applyFont="1" applyFill="1" applyBorder="1"/>
    <xf numFmtId="0" fontId="11" fillId="0" borderId="0" xfId="0" applyFont="1" applyFill="1" applyBorder="1" applyAlignment="1"/>
    <xf numFmtId="0" fontId="9" fillId="0" borderId="0" xfId="0" applyFont="1" applyBorder="1"/>
    <xf numFmtId="0" fontId="7" fillId="0" borderId="0" xfId="3" applyFont="1" applyFill="1" applyBorder="1" applyAlignment="1">
      <alignment horizontal="left" vertical="center"/>
    </xf>
    <xf numFmtId="0" fontId="12" fillId="15" borderId="0" xfId="0" applyFont="1" applyFill="1" applyAlignment="1">
      <alignment horizontal="center" vertical="center" wrapText="1"/>
    </xf>
    <xf numFmtId="0" fontId="8" fillId="15" borderId="0" xfId="0" applyFont="1" applyFill="1" applyAlignment="1">
      <alignment horizontal="center" vertical="center" wrapText="1"/>
    </xf>
    <xf numFmtId="0" fontId="8" fillId="15" borderId="0" xfId="0" applyFont="1" applyFill="1" applyAlignment="1">
      <alignment horizontal="center" vertical="center"/>
    </xf>
    <xf numFmtId="9" fontId="4" fillId="0" borderId="0" xfId="1" applyFont="1" applyAlignment="1">
      <alignment horizontal="right"/>
    </xf>
    <xf numFmtId="0" fontId="7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3" fontId="7" fillId="5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7" fillId="5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0" xfId="0" applyFont="1" applyFill="1" applyAlignment="1"/>
    <xf numFmtId="0" fontId="7" fillId="5" borderId="25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4" fillId="5" borderId="0" xfId="0" applyFont="1" applyFill="1"/>
    <xf numFmtId="0" fontId="4" fillId="0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5" borderId="0" xfId="2" applyFont="1" applyFill="1" applyBorder="1" applyAlignment="1">
      <alignment vertical="center"/>
    </xf>
    <xf numFmtId="0" fontId="0" fillId="0" borderId="32" xfId="0" applyBorder="1"/>
    <xf numFmtId="0" fontId="7" fillId="5" borderId="33" xfId="2" applyFont="1" applyFill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8" fillId="5" borderId="36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38" xfId="0" applyFont="1" applyBorder="1"/>
    <xf numFmtId="0" fontId="4" fillId="0" borderId="38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9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4" fillId="0" borderId="37" xfId="0" applyFont="1" applyBorder="1"/>
    <xf numFmtId="0" fontId="0" fillId="0" borderId="0" xfId="0" applyFill="1"/>
    <xf numFmtId="0" fontId="12" fillId="15" borderId="0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/>
    </xf>
    <xf numFmtId="9" fontId="4" fillId="0" borderId="0" xfId="1" applyFont="1" applyBorder="1" applyAlignment="1">
      <alignment horizontal="right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1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3" fontId="7" fillId="5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9" fontId="7" fillId="5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9" fillId="0" borderId="2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/>
    <xf numFmtId="0" fontId="4" fillId="0" borderId="41" xfId="0" applyFont="1" applyFill="1" applyBorder="1" applyAlignment="1">
      <alignment horizontal="center"/>
    </xf>
    <xf numFmtId="0" fontId="4" fillId="0" borderId="8" xfId="0" applyFont="1" applyBorder="1"/>
    <xf numFmtId="0" fontId="9" fillId="5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9" fillId="0" borderId="22" xfId="0" applyFont="1" applyBorder="1"/>
    <xf numFmtId="0" fontId="9" fillId="0" borderId="23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44" xfId="0" applyFont="1" applyBorder="1" applyAlignment="1">
      <alignment horizontal="center"/>
    </xf>
    <xf numFmtId="165" fontId="9" fillId="0" borderId="23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166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66" fontId="4" fillId="0" borderId="51" xfId="0" applyNumberFormat="1" applyFont="1" applyBorder="1" applyAlignment="1">
      <alignment horizontal="center"/>
    </xf>
    <xf numFmtId="0" fontId="4" fillId="5" borderId="50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4" fillId="16" borderId="42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5" borderId="51" xfId="0" applyFont="1" applyFill="1" applyBorder="1" applyAlignment="1">
      <alignment horizontal="center"/>
    </xf>
    <xf numFmtId="0" fontId="4" fillId="5" borderId="52" xfId="0" applyFont="1" applyFill="1" applyBorder="1" applyAlignment="1">
      <alignment horizontal="center"/>
    </xf>
    <xf numFmtId="0" fontId="4" fillId="16" borderId="15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166" fontId="4" fillId="0" borderId="54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5" borderId="53" xfId="0" applyFont="1" applyFill="1" applyBorder="1" applyAlignment="1">
      <alignment horizontal="center"/>
    </xf>
    <xf numFmtId="166" fontId="9" fillId="0" borderId="48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0" fontId="9" fillId="16" borderId="14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5" borderId="55" xfId="0" applyFont="1" applyFill="1" applyBorder="1"/>
    <xf numFmtId="0" fontId="4" fillId="5" borderId="56" xfId="0" applyFont="1" applyFill="1" applyBorder="1"/>
    <xf numFmtId="166" fontId="4" fillId="0" borderId="44" xfId="0" applyNumberFormat="1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166" fontId="9" fillId="0" borderId="58" xfId="0" applyNumberFormat="1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66" fontId="9" fillId="0" borderId="23" xfId="0" applyNumberFormat="1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3" fontId="9" fillId="0" borderId="57" xfId="0" applyNumberFormat="1" applyFont="1" applyBorder="1" applyAlignment="1">
      <alignment horizontal="center"/>
    </xf>
    <xf numFmtId="3" fontId="9" fillId="0" borderId="58" xfId="0" applyNumberFormat="1" applyFont="1" applyBorder="1" applyAlignment="1">
      <alignment horizontal="center"/>
    </xf>
    <xf numFmtId="0" fontId="16" fillId="0" borderId="0" xfId="0" applyFont="1" applyFill="1" applyAlignment="1"/>
    <xf numFmtId="0" fontId="17" fillId="5" borderId="0" xfId="0" applyFont="1" applyFill="1"/>
    <xf numFmtId="0" fontId="17" fillId="0" borderId="0" xfId="0" applyFont="1" applyFill="1"/>
    <xf numFmtId="0" fontId="20" fillId="0" borderId="0" xfId="0" applyFont="1" applyBorder="1"/>
    <xf numFmtId="0" fontId="22" fillId="0" borderId="0" xfId="0" applyFont="1" applyFill="1" applyAlignment="1"/>
    <xf numFmtId="0" fontId="9" fillId="0" borderId="40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3" xfId="0" applyFont="1" applyFill="1" applyBorder="1"/>
    <xf numFmtId="0" fontId="23" fillId="0" borderId="14" xfId="0" applyFont="1" applyBorder="1" applyAlignment="1">
      <alignment horizontal="right"/>
    </xf>
    <xf numFmtId="0" fontId="9" fillId="0" borderId="8" xfId="0" applyFont="1" applyBorder="1"/>
    <xf numFmtId="0" fontId="4" fillId="0" borderId="1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12" xfId="0" applyFont="1" applyBorder="1"/>
    <xf numFmtId="0" fontId="20" fillId="0" borderId="13" xfId="0" applyFont="1" applyBorder="1" applyAlignment="1">
      <alignment horizontal="center"/>
    </xf>
    <xf numFmtId="0" fontId="20" fillId="0" borderId="22" xfId="0" applyFont="1" applyBorder="1"/>
    <xf numFmtId="0" fontId="20" fillId="0" borderId="23" xfId="0" applyFont="1" applyBorder="1" applyAlignment="1">
      <alignment horizontal="center"/>
    </xf>
    <xf numFmtId="0" fontId="24" fillId="0" borderId="0" xfId="0" applyFont="1" applyFill="1" applyAlignment="1"/>
    <xf numFmtId="9" fontId="4" fillId="0" borderId="14" xfId="1" applyFont="1" applyBorder="1" applyAlignment="1">
      <alignment horizontal="center"/>
    </xf>
    <xf numFmtId="0" fontId="25" fillId="0" borderId="0" xfId="0" applyFont="1"/>
    <xf numFmtId="0" fontId="4" fillId="0" borderId="9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14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" fontId="4" fillId="0" borderId="44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/>
    <xf numFmtId="0" fontId="9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7" fillId="5" borderId="2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vertical="center" wrapText="1"/>
    </xf>
    <xf numFmtId="3" fontId="8" fillId="0" borderId="44" xfId="0" applyNumberFormat="1" applyFont="1" applyFill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1" fontId="7" fillId="5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4" fontId="27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5" borderId="0" xfId="2" applyFont="1" applyFill="1" applyBorder="1" applyAlignment="1">
      <alignment horizontal="left"/>
    </xf>
    <xf numFmtId="0" fontId="29" fillId="0" borderId="0" xfId="0" applyFont="1" applyBorder="1"/>
    <xf numFmtId="0" fontId="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5" borderId="0" xfId="0" applyFont="1" applyFill="1" applyBorder="1" applyAlignment="1"/>
    <xf numFmtId="9" fontId="29" fillId="0" borderId="0" xfId="1" applyFont="1" applyAlignment="1">
      <alignment horizontal="right"/>
    </xf>
    <xf numFmtId="0" fontId="7" fillId="5" borderId="59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3" fontId="8" fillId="0" borderId="28" xfId="0" applyNumberFormat="1" applyFont="1" applyFill="1" applyBorder="1" applyAlignment="1">
      <alignment horizontal="center" vertical="center" wrapText="1"/>
    </xf>
    <xf numFmtId="9" fontId="8" fillId="0" borderId="28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7" fillId="5" borderId="23" xfId="0" applyFont="1" applyFill="1" applyBorder="1" applyAlignment="1">
      <alignment vertical="center"/>
    </xf>
    <xf numFmtId="1" fontId="7" fillId="5" borderId="23" xfId="0" applyNumberFormat="1" applyFont="1" applyFill="1" applyBorder="1" applyAlignment="1">
      <alignment horizontal="center" vertical="center"/>
    </xf>
    <xf numFmtId="1" fontId="7" fillId="5" borderId="24" xfId="0" applyNumberFormat="1" applyFont="1" applyFill="1" applyBorder="1" applyAlignment="1">
      <alignment horizontal="center" vertical="center"/>
    </xf>
    <xf numFmtId="3" fontId="7" fillId="5" borderId="2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17" fillId="0" borderId="0" xfId="0" applyFont="1"/>
    <xf numFmtId="3" fontId="32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9" fontId="34" fillId="0" borderId="0" xfId="0" applyNumberFormat="1" applyFont="1" applyBorder="1" applyAlignment="1">
      <alignment horizontal="center"/>
    </xf>
    <xf numFmtId="9" fontId="34" fillId="0" borderId="0" xfId="0" applyNumberFormat="1" applyFont="1" applyBorder="1"/>
    <xf numFmtId="9" fontId="4" fillId="0" borderId="0" xfId="0" applyNumberFormat="1" applyFont="1" applyBorder="1"/>
    <xf numFmtId="0" fontId="33" fillId="0" borderId="22" xfId="0" applyFont="1" applyBorder="1"/>
    <xf numFmtId="9" fontId="9" fillId="0" borderId="0" xfId="0" applyNumberFormat="1" applyFont="1" applyBorder="1" applyAlignment="1">
      <alignment horizontal="center"/>
    </xf>
    <xf numFmtId="0" fontId="7" fillId="5" borderId="0" xfId="0" applyFont="1" applyFill="1" applyAlignment="1"/>
    <xf numFmtId="0" fontId="4" fillId="0" borderId="0" xfId="0" applyNumberFormat="1" applyFont="1" applyBorder="1" applyAlignment="1">
      <alignment horizontal="center"/>
    </xf>
    <xf numFmtId="0" fontId="33" fillId="0" borderId="0" xfId="0" applyFont="1" applyAlignment="1"/>
    <xf numFmtId="0" fontId="9" fillId="0" borderId="0" xfId="0" applyFont="1" applyBorder="1" applyAlignment="1">
      <alignment horizontal="center"/>
    </xf>
    <xf numFmtId="0" fontId="7" fillId="5" borderId="20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1" fontId="8" fillId="5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14" fontId="8" fillId="0" borderId="23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34" fillId="0" borderId="9" xfId="0" applyFont="1" applyBorder="1" applyAlignment="1">
      <alignment horizontal="left" vertical="center"/>
    </xf>
    <xf numFmtId="0" fontId="34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/>
    <xf numFmtId="0" fontId="3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7" fillId="0" borderId="0" xfId="0" applyFont="1" applyBorder="1"/>
    <xf numFmtId="0" fontId="7" fillId="0" borderId="4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167" fontId="9" fillId="0" borderId="23" xfId="0" applyNumberFormat="1" applyFont="1" applyBorder="1" applyAlignment="1">
      <alignment horizontal="center" vertical="center"/>
    </xf>
    <xf numFmtId="167" fontId="9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4" fillId="5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/>
    </xf>
    <xf numFmtId="167" fontId="9" fillId="0" borderId="58" xfId="0" applyNumberFormat="1" applyFont="1" applyBorder="1" applyAlignment="1">
      <alignment horizontal="center" vertical="center"/>
    </xf>
    <xf numFmtId="0" fontId="8" fillId="5" borderId="37" xfId="2" applyFont="1" applyFill="1" applyBorder="1" applyAlignment="1">
      <alignment horizontal="left"/>
    </xf>
    <xf numFmtId="0" fontId="36" fillId="0" borderId="0" xfId="0" applyFont="1"/>
    <xf numFmtId="0" fontId="9" fillId="0" borderId="24" xfId="0" applyFont="1" applyFill="1" applyBorder="1" applyAlignment="1">
      <alignment horizontal="center" vertical="center"/>
    </xf>
    <xf numFmtId="0" fontId="8" fillId="0" borderId="63" xfId="4" applyNumberFormat="1" applyFont="1" applyFill="1" applyBorder="1" applyAlignment="1">
      <alignment horizontal="center" vertical="center"/>
    </xf>
    <xf numFmtId="0" fontId="8" fillId="0" borderId="12" xfId="4" applyNumberFormat="1" applyFont="1" applyFill="1" applyBorder="1" applyAlignment="1">
      <alignment horizontal="center" vertical="center"/>
    </xf>
    <xf numFmtId="0" fontId="8" fillId="0" borderId="7" xfId="4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3" fontId="8" fillId="0" borderId="41" xfId="0" applyNumberFormat="1" applyFont="1" applyFill="1" applyBorder="1" applyAlignment="1">
      <alignment horizontal="center" wrapText="1"/>
    </xf>
    <xf numFmtId="3" fontId="8" fillId="5" borderId="41" xfId="0" applyNumberFormat="1" applyFont="1" applyFill="1" applyBorder="1" applyAlignment="1">
      <alignment horizontal="center" wrapText="1"/>
    </xf>
    <xf numFmtId="3" fontId="8" fillId="5" borderId="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3" fontId="8" fillId="0" borderId="9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 wrapText="1"/>
    </xf>
    <xf numFmtId="3" fontId="8" fillId="0" borderId="44" xfId="0" applyNumberFormat="1" applyFont="1" applyFill="1" applyBorder="1" applyAlignment="1">
      <alignment horizontal="center" wrapText="1"/>
    </xf>
    <xf numFmtId="3" fontId="7" fillId="0" borderId="12" xfId="4" applyNumberFormat="1" applyFont="1" applyFill="1" applyBorder="1" applyAlignment="1">
      <alignment horizontal="left" vertical="center"/>
    </xf>
    <xf numFmtId="3" fontId="7" fillId="0" borderId="12" xfId="4" applyNumberFormat="1" applyFont="1" applyFill="1" applyBorder="1" applyAlignment="1">
      <alignment horizontal="center" vertical="center"/>
    </xf>
    <xf numFmtId="3" fontId="7" fillId="0" borderId="13" xfId="4" applyNumberFormat="1" applyFont="1" applyFill="1" applyBorder="1" applyAlignment="1">
      <alignment horizontal="center" vertical="center"/>
    </xf>
    <xf numFmtId="3" fontId="7" fillId="0" borderId="14" xfId="4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6" xfId="0" applyFont="1" applyBorder="1" applyAlignment="1">
      <alignment vertical="center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4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/>
    </xf>
    <xf numFmtId="0" fontId="33" fillId="5" borderId="0" xfId="0" applyFont="1" applyFill="1" applyAlignment="1"/>
    <xf numFmtId="0" fontId="8" fillId="5" borderId="0" xfId="0" applyFont="1" applyFill="1" applyAlignment="1"/>
    <xf numFmtId="0" fontId="11" fillId="5" borderId="0" xfId="0" applyFont="1" applyFill="1" applyAlignment="1"/>
    <xf numFmtId="0" fontId="8" fillId="0" borderId="64" xfId="4" applyNumberFormat="1" applyFont="1" applyFill="1" applyBorder="1" applyAlignment="1">
      <alignment horizontal="center" vertical="center"/>
    </xf>
    <xf numFmtId="0" fontId="8" fillId="0" borderId="8" xfId="4" applyNumberFormat="1" applyFont="1" applyFill="1" applyBorder="1" applyAlignment="1">
      <alignment horizontal="center" vertical="center"/>
    </xf>
    <xf numFmtId="3" fontId="7" fillId="0" borderId="7" xfId="4" applyNumberFormat="1" applyFont="1" applyFill="1" applyBorder="1" applyAlignment="1">
      <alignment horizontal="left" vertical="center"/>
    </xf>
    <xf numFmtId="0" fontId="37" fillId="0" borderId="0" xfId="0" applyFont="1"/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5" borderId="15" xfId="0" applyNumberFormat="1" applyFont="1" applyFill="1" applyBorder="1" applyAlignment="1">
      <alignment horizontal="center" vertical="center" wrapText="1"/>
    </xf>
    <xf numFmtId="3" fontId="8" fillId="5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3" fontId="8" fillId="5" borderId="43" xfId="0" applyNumberFormat="1" applyFont="1" applyFill="1" applyBorder="1" applyAlignment="1">
      <alignment horizontal="center" vertical="center" wrapText="1"/>
    </xf>
    <xf numFmtId="3" fontId="8" fillId="5" borderId="0" xfId="2" applyNumberFormat="1" applyFont="1" applyFill="1" applyBorder="1" applyAlignment="1">
      <alignment horizontal="left"/>
    </xf>
    <xf numFmtId="0" fontId="8" fillId="0" borderId="28" xfId="4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 wrapText="1"/>
    </xf>
    <xf numFmtId="3" fontId="8" fillId="5" borderId="42" xfId="0" applyNumberFormat="1" applyFont="1" applyFill="1" applyBorder="1" applyAlignment="1">
      <alignment horizontal="center" vertical="center" wrapText="1"/>
    </xf>
    <xf numFmtId="3" fontId="7" fillId="0" borderId="0" xfId="4" applyNumberFormat="1" applyFont="1" applyFill="1" applyBorder="1" applyAlignment="1">
      <alignment horizont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7" fillId="0" borderId="7" xfId="4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center" vertical="center"/>
    </xf>
    <xf numFmtId="3" fontId="7" fillId="0" borderId="0" xfId="4" applyNumberFormat="1" applyFont="1" applyFill="1" applyBorder="1" applyAlignment="1">
      <alignment horizontal="center" vertical="center"/>
    </xf>
    <xf numFmtId="3" fontId="8" fillId="5" borderId="10" xfId="0" applyNumberFormat="1" applyFont="1" applyFill="1" applyBorder="1" applyAlignment="1">
      <alignment horizontal="center" vertical="center" wrapText="1"/>
    </xf>
    <xf numFmtId="3" fontId="8" fillId="5" borderId="28" xfId="0" applyNumberFormat="1" applyFont="1" applyFill="1" applyBorder="1" applyAlignment="1">
      <alignment horizontal="center" vertical="center" wrapText="1"/>
    </xf>
    <xf numFmtId="0" fontId="8" fillId="5" borderId="38" xfId="2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0" fontId="8" fillId="5" borderId="41" xfId="2" applyFont="1" applyFill="1" applyBorder="1" applyAlignment="1">
      <alignment horizontal="left"/>
    </xf>
    <xf numFmtId="14" fontId="3" fillId="0" borderId="4" xfId="0" applyNumberFormat="1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 wrapText="1"/>
    </xf>
    <xf numFmtId="0" fontId="4" fillId="5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7" fillId="0" borderId="0" xfId="0" applyFont="1" applyFill="1" applyBorder="1"/>
    <xf numFmtId="0" fontId="7" fillId="0" borderId="23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8" fillId="5" borderId="10" xfId="2" applyFont="1" applyFill="1" applyBorder="1" applyAlignment="1">
      <alignment horizontal="center" vertical="center"/>
    </xf>
    <xf numFmtId="164" fontId="7" fillId="5" borderId="10" xfId="2" applyNumberFormat="1" applyFont="1" applyFill="1" applyBorder="1" applyAlignment="1">
      <alignment horizontal="center" vertical="center"/>
    </xf>
    <xf numFmtId="0" fontId="7" fillId="5" borderId="10" xfId="2" applyFont="1" applyFill="1" applyBorder="1" applyAlignment="1">
      <alignment horizontal="center" vertical="center"/>
    </xf>
    <xf numFmtId="0" fontId="7" fillId="5" borderId="11" xfId="2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5" borderId="0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4" fillId="5" borderId="0" xfId="2" applyFont="1" applyFill="1" applyBorder="1" applyAlignment="1">
      <alignment horizontal="left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41" fillId="0" borderId="13" xfId="0" applyFont="1" applyFill="1" applyBorder="1"/>
    <xf numFmtId="0" fontId="41" fillId="0" borderId="13" xfId="0" applyFont="1" applyFill="1" applyBorder="1" applyAlignment="1">
      <alignment horizontal="center"/>
    </xf>
    <xf numFmtId="9" fontId="41" fillId="0" borderId="14" xfId="1" applyFont="1" applyBorder="1" applyAlignment="1">
      <alignment horizontal="center"/>
    </xf>
    <xf numFmtId="0" fontId="4" fillId="0" borderId="43" xfId="0" applyNumberFormat="1" applyFont="1" applyBorder="1" applyAlignment="1">
      <alignment horizontal="center" vertical="center"/>
    </xf>
    <xf numFmtId="0" fontId="35" fillId="0" borderId="0" xfId="0" applyFont="1" applyFill="1" applyAlignment="1"/>
    <xf numFmtId="0" fontId="7" fillId="5" borderId="7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0" fillId="17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21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167" fontId="4" fillId="0" borderId="15" xfId="0" applyNumberFormat="1" applyFont="1" applyFill="1" applyBorder="1" applyAlignment="1">
      <alignment horizontal="center" vertical="center"/>
    </xf>
    <xf numFmtId="167" fontId="4" fillId="5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5" borderId="0" xfId="2" applyFont="1" applyFill="1" applyAlignment="1"/>
    <xf numFmtId="0" fontId="9" fillId="5" borderId="0" xfId="0" applyFont="1" applyFill="1"/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9" fontId="23" fillId="0" borderId="15" xfId="1" applyFont="1" applyBorder="1" applyAlignment="1">
      <alignment horizontal="center"/>
    </xf>
    <xf numFmtId="9" fontId="20" fillId="0" borderId="14" xfId="1" applyFont="1" applyBorder="1" applyAlignment="1">
      <alignment horizontal="center"/>
    </xf>
    <xf numFmtId="9" fontId="23" fillId="0" borderId="14" xfId="1" applyFont="1" applyBorder="1" applyAlignment="1">
      <alignment horizontal="center"/>
    </xf>
    <xf numFmtId="9" fontId="20" fillId="0" borderId="24" xfId="1" applyFont="1" applyBorder="1" applyAlignment="1">
      <alignment horizontal="center"/>
    </xf>
    <xf numFmtId="0" fontId="20" fillId="0" borderId="0" xfId="0" applyFont="1" applyFill="1" applyAlignment="1"/>
    <xf numFmtId="9" fontId="4" fillId="0" borderId="15" xfId="1" applyFont="1" applyBorder="1" applyAlignment="1">
      <alignment horizontal="center" vertical="center"/>
    </xf>
    <xf numFmtId="9" fontId="9" fillId="0" borderId="14" xfId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43" xfId="1" applyFont="1" applyBorder="1" applyAlignment="1">
      <alignment horizontal="center" vertical="center"/>
    </xf>
    <xf numFmtId="9" fontId="9" fillId="0" borderId="24" xfId="1" applyFont="1" applyBorder="1" applyAlignment="1">
      <alignment horizontal="center" vertical="center"/>
    </xf>
    <xf numFmtId="9" fontId="9" fillId="0" borderId="14" xfId="1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3" fontId="9" fillId="0" borderId="58" xfId="0" applyNumberFormat="1" applyFont="1" applyFill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9" fillId="0" borderId="0" xfId="0" applyFont="1" applyAlignment="1"/>
    <xf numFmtId="0" fontId="4" fillId="0" borderId="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/>
    </xf>
    <xf numFmtId="0" fontId="4" fillId="0" borderId="61" xfId="0" applyFont="1" applyFill="1" applyBorder="1"/>
    <xf numFmtId="0" fontId="4" fillId="0" borderId="61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4" fillId="0" borderId="14" xfId="4" applyNumberFormat="1" applyFont="1" applyFill="1" applyBorder="1" applyAlignment="1">
      <alignment horizontal="center" vertical="center"/>
    </xf>
    <xf numFmtId="3" fontId="4" fillId="5" borderId="15" xfId="0" applyNumberFormat="1" applyFont="1" applyFill="1" applyBorder="1" applyAlignment="1">
      <alignment horizontal="center" wrapText="1"/>
    </xf>
    <xf numFmtId="3" fontId="4" fillId="0" borderId="43" xfId="0" applyNumberFormat="1" applyFont="1" applyFill="1" applyBorder="1" applyAlignment="1">
      <alignment horizontal="center" wrapText="1"/>
    </xf>
    <xf numFmtId="3" fontId="9" fillId="0" borderId="14" xfId="4" applyNumberFormat="1" applyFont="1" applyFill="1" applyBorder="1" applyAlignment="1">
      <alignment horizontal="center" vertical="center"/>
    </xf>
    <xf numFmtId="0" fontId="4" fillId="0" borderId="28" xfId="4" applyNumberFormat="1" applyFont="1" applyFill="1" applyBorder="1" applyAlignment="1">
      <alignment horizontal="center" vertical="center"/>
    </xf>
    <xf numFmtId="3" fontId="4" fillId="5" borderId="42" xfId="0" applyNumberFormat="1" applyFont="1" applyFill="1" applyBorder="1" applyAlignment="1">
      <alignment horizontal="center" vertical="center" wrapText="1"/>
    </xf>
    <xf numFmtId="3" fontId="4" fillId="5" borderId="15" xfId="0" applyNumberFormat="1" applyFont="1" applyFill="1" applyBorder="1" applyAlignment="1">
      <alignment horizontal="center" vertical="center" wrapText="1"/>
    </xf>
    <xf numFmtId="3" fontId="4" fillId="5" borderId="10" xfId="0" applyNumberFormat="1" applyFont="1" applyFill="1" applyBorder="1" applyAlignment="1">
      <alignment horizontal="center" vertical="center" wrapText="1"/>
    </xf>
    <xf numFmtId="3" fontId="4" fillId="5" borderId="43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3" fontId="9" fillId="0" borderId="13" xfId="4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9" fillId="0" borderId="0" xfId="0" applyFont="1" applyFill="1"/>
    <xf numFmtId="0" fontId="4" fillId="0" borderId="7" xfId="4" applyNumberFormat="1" applyFont="1" applyFill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4" fontId="8" fillId="0" borderId="41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44" xfId="0" applyNumberFormat="1" applyFont="1" applyFill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 wrapText="1"/>
    </xf>
    <xf numFmtId="0" fontId="9" fillId="5" borderId="59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9" fillId="0" borderId="24" xfId="0" applyNumberFormat="1" applyFont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/>
    <xf numFmtId="0" fontId="4" fillId="0" borderId="14" xfId="0" applyFont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7" fontId="36" fillId="0" borderId="0" xfId="0" applyNumberFormat="1" applyFont="1" applyAlignment="1">
      <alignment horizontal="center" vertical="center"/>
    </xf>
    <xf numFmtId="167" fontId="8" fillId="0" borderId="42" xfId="0" applyNumberFormat="1" applyFont="1" applyFill="1" applyBorder="1" applyAlignment="1">
      <alignment horizontal="center" vertical="center"/>
    </xf>
    <xf numFmtId="167" fontId="8" fillId="0" borderId="43" xfId="0" applyNumberFormat="1" applyFont="1" applyFill="1" applyBorder="1" applyAlignment="1">
      <alignment horizontal="center" vertical="center" wrapText="1"/>
    </xf>
    <xf numFmtId="167" fontId="9" fillId="0" borderId="23" xfId="0" applyNumberFormat="1" applyFont="1" applyFill="1" applyBorder="1" applyAlignment="1">
      <alignment horizontal="center" vertical="center"/>
    </xf>
    <xf numFmtId="167" fontId="9" fillId="0" borderId="24" xfId="0" applyNumberFormat="1" applyFont="1" applyFill="1" applyBorder="1" applyAlignment="1">
      <alignment horizontal="center" vertical="center"/>
    </xf>
    <xf numFmtId="167" fontId="7" fillId="0" borderId="42" xfId="0" applyNumberFormat="1" applyFont="1" applyFill="1" applyBorder="1" applyAlignment="1">
      <alignment horizontal="center" vertical="center"/>
    </xf>
    <xf numFmtId="167" fontId="7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4" fillId="0" borderId="0" xfId="0" applyFont="1" applyAlignment="1"/>
    <xf numFmtId="167" fontId="4" fillId="0" borderId="0" xfId="0" applyNumberFormat="1" applyFont="1" applyFill="1" applyBorder="1" applyAlignment="1">
      <alignment horizontal="center" vertical="center"/>
    </xf>
    <xf numFmtId="167" fontId="4" fillId="0" borderId="41" xfId="0" applyNumberFormat="1" applyFont="1" applyFill="1" applyBorder="1" applyAlignment="1">
      <alignment horizontal="center" vertical="center"/>
    </xf>
    <xf numFmtId="167" fontId="4" fillId="0" borderId="44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35" xfId="0" applyFont="1" applyBorder="1"/>
    <xf numFmtId="0" fontId="9" fillId="0" borderId="58" xfId="0" applyFont="1" applyBorder="1" applyAlignment="1">
      <alignment horizontal="center" vertical="center"/>
    </xf>
    <xf numFmtId="0" fontId="45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3" fontId="9" fillId="0" borderId="0" xfId="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1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7" fillId="5" borderId="6" xfId="2" applyFont="1" applyFill="1" applyBorder="1" applyAlignment="1">
      <alignment horizontal="center" vertical="center"/>
    </xf>
    <xf numFmtId="0" fontId="7" fillId="5" borderId="8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2" xfId="4" applyNumberFormat="1" applyFont="1" applyFill="1" applyBorder="1" applyAlignment="1">
      <alignment horizontal="center" vertical="center"/>
    </xf>
    <xf numFmtId="0" fontId="7" fillId="0" borderId="13" xfId="4" applyNumberFormat="1" applyFont="1" applyFill="1" applyBorder="1" applyAlignment="1">
      <alignment horizontal="center" vertical="center"/>
    </xf>
    <xf numFmtId="0" fontId="7" fillId="0" borderId="14" xfId="4" applyNumberFormat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0" fontId="9" fillId="0" borderId="13" xfId="4" applyNumberFormat="1" applyFont="1" applyFill="1" applyBorder="1" applyAlignment="1">
      <alignment horizontal="center" vertical="center"/>
    </xf>
    <xf numFmtId="0" fontId="9" fillId="0" borderId="14" xfId="4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38" fillId="5" borderId="27" xfId="0" applyFont="1" applyFill="1" applyBorder="1" applyAlignment="1">
      <alignment horizontal="center" vertical="center" wrapText="1"/>
    </xf>
    <xf numFmtId="0" fontId="38" fillId="5" borderId="28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9" fillId="0" borderId="2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9" fontId="4" fillId="0" borderId="0" xfId="1" applyFont="1" applyFill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9" fontId="4" fillId="0" borderId="10" xfId="1" applyFont="1" applyFill="1" applyBorder="1" applyAlignment="1">
      <alignment horizontal="center" vertical="center"/>
    </xf>
    <xf numFmtId="9" fontId="4" fillId="0" borderId="15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9" fontId="9" fillId="0" borderId="24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4" fontId="8" fillId="0" borderId="0" xfId="0" applyNumberFormat="1" applyFont="1" applyFill="1" applyBorder="1"/>
    <xf numFmtId="0" fontId="4" fillId="0" borderId="0" xfId="0" applyFont="1" applyFill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9" fontId="4" fillId="0" borderId="27" xfId="1" applyFont="1" applyFill="1" applyBorder="1" applyAlignment="1">
      <alignment horizontal="center" vertical="center"/>
    </xf>
    <xf numFmtId="9" fontId="4" fillId="0" borderId="28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9" fontId="7" fillId="0" borderId="0" xfId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</cellXfs>
  <cellStyles count="5">
    <cellStyle name="Normal" xfId="0" builtinId="0"/>
    <cellStyle name="Normal 2 2" xfId="3" xr:uid="{405109D8-FA13-400C-A877-BFF672C68C37}"/>
    <cellStyle name="Normal 3" xfId="2" xr:uid="{DCBDB56F-2735-4C0A-9F34-BC51AFD2B516}"/>
    <cellStyle name="Porcentagem" xfId="1" builtinId="5"/>
    <cellStyle name="Vírgula" xfId="4" builtinId="3"/>
  </cellStyles>
  <dxfs count="0"/>
  <tableStyles count="0" defaultTableStyle="TableStyleMedium2" defaultPivotStyle="PivotStyleMedium9"/>
  <colors>
    <mruColors>
      <color rgb="FF008000"/>
      <color rgb="FF006600"/>
      <color rgb="FFFFFF00"/>
      <color rgb="FF00CC00"/>
      <color rgb="FF99FF66"/>
      <color rgb="FFFF00FF"/>
      <color rgb="FF00FF00"/>
      <color rgb="FF763A66"/>
      <color rgb="FF0066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Quadro_resumo!$B$26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93D-4AB1-8BD9-EEB538E2DB0B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3D-4AB1-8BD9-EEB538E2DB0B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3D-4AB1-8BD9-EEB538E2DB0B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3D-4AB1-8BD9-EEB538E2DB0B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3D-4AB1-8BD9-EEB538E2DB0B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3D-4AB1-8BD9-EEB538E2DB0B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3D-4AB1-8BD9-EEB538E2DB0B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3D-4AB1-8BD9-EEB538E2DB0B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3D-4AB1-8BD9-EEB538E2DB0B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3D-4AB1-8BD9-EEB538E2DB0B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3D-4AB1-8BD9-EEB538E2DB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Quadro_resumo!$C$26:$O$26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Quadro_resumo!$C$34:$O$34</c:f>
              <c:numCache>
                <c:formatCode>#,##0</c:formatCode>
                <c:ptCount val="13"/>
                <c:pt idx="0">
                  <c:v>68</c:v>
                </c:pt>
                <c:pt idx="1">
                  <c:v>146</c:v>
                </c:pt>
                <c:pt idx="2">
                  <c:v>185</c:v>
                </c:pt>
                <c:pt idx="3">
                  <c:v>270</c:v>
                </c:pt>
                <c:pt idx="4">
                  <c:v>326</c:v>
                </c:pt>
                <c:pt idx="5">
                  <c:v>373</c:v>
                </c:pt>
                <c:pt idx="6">
                  <c:v>390</c:v>
                </c:pt>
                <c:pt idx="7">
                  <c:v>706</c:v>
                </c:pt>
                <c:pt idx="8">
                  <c:v>875</c:v>
                </c:pt>
                <c:pt idx="9">
                  <c:v>368</c:v>
                </c:pt>
                <c:pt idx="10">
                  <c:v>403</c:v>
                </c:pt>
                <c:pt idx="11">
                  <c:v>868</c:v>
                </c:pt>
                <c:pt idx="12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93D-4AB1-8BD9-EEB538E2DB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Quadro_resumo!$B$54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BDF-41C3-AB58-4086126E0EAD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BDF-41C3-AB58-4086126E0EA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0BDF-41C3-AB58-4086126E0EAD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498-4C8A-9214-D75813332F02}"/>
              </c:ext>
            </c:extLst>
          </c:dPt>
          <c:dLbls>
            <c:dLbl>
              <c:idx val="2"/>
              <c:spPr>
                <a:noFill/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BDF-41C3-AB58-4086126E0EAD}"/>
                </c:ext>
              </c:extLst>
            </c:dLbl>
            <c:dLbl>
              <c:idx val="6"/>
              <c:spPr>
                <a:solidFill>
                  <a:schemeClr val="bg1"/>
                </a:solidFill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BDF-41C3-AB58-4086126E0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Quadro_resumo!$B$55:$B$63</c:f>
              <c:strCache>
                <c:ptCount val="9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Alunos Especiais</c:v>
                </c:pt>
                <c:pt idx="8">
                  <c:v>Total</c:v>
                </c:pt>
              </c:strCache>
            </c:strRef>
          </c:cat>
          <c:val>
            <c:numRef>
              <c:f>Quadro_resumo!$O$55:$O$63</c:f>
              <c:numCache>
                <c:formatCode>General</c:formatCode>
                <c:ptCount val="9"/>
                <c:pt idx="0">
                  <c:v>339</c:v>
                </c:pt>
                <c:pt idx="1">
                  <c:v>901</c:v>
                </c:pt>
                <c:pt idx="2">
                  <c:v>298</c:v>
                </c:pt>
                <c:pt idx="3">
                  <c:v>0</c:v>
                </c:pt>
                <c:pt idx="4">
                  <c:v>38</c:v>
                </c:pt>
                <c:pt idx="5">
                  <c:v>31</c:v>
                </c:pt>
                <c:pt idx="6">
                  <c:v>6</c:v>
                </c:pt>
                <c:pt idx="7">
                  <c:v>195</c:v>
                </c:pt>
                <c:pt idx="8" formatCode="#,##0">
                  <c:v>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DF-41C3-AB58-4086126E0E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24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71918319374817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936-42B4-B6F2-8E5632F5D63E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6-42B4-B6F2-8E5632F5D63E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36-42B4-B6F2-8E5632F5D63E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36-42B4-B6F2-8E5632F5D63E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36-42B4-B6F2-8E5632F5D63E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36-42B4-B6F2-8E5632F5D63E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36-42B4-B6F2-8E5632F5D63E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36-42B4-B6F2-8E5632F5D63E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36-42B4-B6F2-8E5632F5D63E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36-42B4-B6F2-8E5632F5D63E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36-42B4-B6F2-8E5632F5D6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'Pós-graduação_strictosensu_2018'!$C$24:$J$24</c:f>
              <c:numCache>
                <c:formatCode>General</c:formatCode>
                <c:ptCount val="8"/>
                <c:pt idx="0">
                  <c:v>81</c:v>
                </c:pt>
                <c:pt idx="1">
                  <c:v>68</c:v>
                </c:pt>
                <c:pt idx="2">
                  <c:v>339</c:v>
                </c:pt>
                <c:pt idx="3">
                  <c:v>308</c:v>
                </c:pt>
                <c:pt idx="4">
                  <c:v>323.5</c:v>
                </c:pt>
                <c:pt idx="5">
                  <c:v>13</c:v>
                </c:pt>
                <c:pt idx="6">
                  <c:v>58</c:v>
                </c:pt>
                <c:pt idx="7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936-42B4-B6F2-8E5632F5D6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71918319374817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093-461C-B984-2DD92471C3C4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93-461C-B984-2DD92471C3C4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93-461C-B984-2DD92471C3C4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93-461C-B984-2DD92471C3C4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93-461C-B984-2DD92471C3C4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93-461C-B984-2DD92471C3C4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93-461C-B984-2DD92471C3C4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93-461C-B984-2DD92471C3C4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93-461C-B984-2DD92471C3C4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93-461C-B984-2DD92471C3C4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93-461C-B984-2DD92471C3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'Pós-graduação_strictosensu_2018'!$C$47:$J$47</c:f>
              <c:numCache>
                <c:formatCode>General</c:formatCode>
                <c:ptCount val="8"/>
                <c:pt idx="0">
                  <c:v>359</c:v>
                </c:pt>
                <c:pt idx="1">
                  <c:v>294</c:v>
                </c:pt>
                <c:pt idx="2">
                  <c:v>901</c:v>
                </c:pt>
                <c:pt idx="3">
                  <c:v>728</c:v>
                </c:pt>
                <c:pt idx="4">
                  <c:v>814.5</c:v>
                </c:pt>
                <c:pt idx="5">
                  <c:v>62</c:v>
                </c:pt>
                <c:pt idx="6">
                  <c:v>250</c:v>
                </c:pt>
                <c:pt idx="7">
                  <c:v>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093-461C-B984-2DD92471C3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71918319374817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86A-4375-B7E6-30B0DDA90185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6A-4375-B7E6-30B0DDA90185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6A-4375-B7E6-30B0DDA90185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6A-4375-B7E6-30B0DDA90185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6A-4375-B7E6-30B0DDA90185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6A-4375-B7E6-30B0DDA90185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6A-4375-B7E6-30B0DDA90185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6A-4375-B7E6-30B0DDA90185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6A-4375-B7E6-30B0DDA90185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6A-4375-B7E6-30B0DDA90185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6A-4375-B7E6-30B0DDA901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'Pós-graduação_strictosensu_2018'!$C$48:$J$48</c:f>
              <c:numCache>
                <c:formatCode>General</c:formatCode>
                <c:ptCount val="8"/>
                <c:pt idx="0">
                  <c:v>440</c:v>
                </c:pt>
                <c:pt idx="1">
                  <c:v>362</c:v>
                </c:pt>
                <c:pt idx="2" formatCode="#,##0">
                  <c:v>1240</c:v>
                </c:pt>
                <c:pt idx="3" formatCode="#,##0">
                  <c:v>1036</c:v>
                </c:pt>
                <c:pt idx="4" formatCode="#,##0">
                  <c:v>1138</c:v>
                </c:pt>
                <c:pt idx="5">
                  <c:v>75</c:v>
                </c:pt>
                <c:pt idx="6">
                  <c:v>308</c:v>
                </c:pt>
                <c:pt idx="7">
                  <c:v>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6A-4375-B7E6-30B0DDA901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71918319374817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66-4020-9DEE-890863800954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66-4020-9DEE-890863800954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66-4020-9DEE-890863800954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66-4020-9DEE-890863800954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66-4020-9DEE-890863800954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66-4020-9DEE-890863800954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66-4020-9DEE-890863800954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66-4020-9DEE-890863800954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66-4020-9DEE-890863800954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66-4020-9DEE-890863800954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66-4020-9DEE-8908638009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'Pós-graduação_strictosensu_2017'!$C$13:$J$13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'Pós-graduação_strictosensu_2017'!$C$24:$J$24</c:f>
              <c:numCache>
                <c:formatCode>General</c:formatCode>
                <c:ptCount val="8"/>
                <c:pt idx="0">
                  <c:v>103</c:v>
                </c:pt>
                <c:pt idx="1">
                  <c:v>83</c:v>
                </c:pt>
                <c:pt idx="2">
                  <c:v>313</c:v>
                </c:pt>
                <c:pt idx="3">
                  <c:v>280</c:v>
                </c:pt>
                <c:pt idx="4">
                  <c:v>296.5</c:v>
                </c:pt>
                <c:pt idx="5">
                  <c:v>4</c:v>
                </c:pt>
                <c:pt idx="6">
                  <c:v>54</c:v>
                </c:pt>
                <c:pt idx="7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166-4020-9DEE-8908638009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71918319374817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FE-451D-B94A-38A35CE821FF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FE-451D-B94A-38A35CE821FF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FE-451D-B94A-38A35CE821FF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FE-451D-B94A-38A35CE821FF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FE-451D-B94A-38A35CE821FF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FE-451D-B94A-38A35CE821FF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FE-451D-B94A-38A35CE821FF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FE-451D-B94A-38A35CE821FF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FE-451D-B94A-38A35CE821FF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FE-451D-B94A-38A35CE821FF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FE-451D-B94A-38A35CE821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'Pós-graduação_strictosensu_2017'!$C$13:$J$13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'Pós-graduação_strictosensu_2017'!$C$47:$J$47</c:f>
              <c:numCache>
                <c:formatCode>General</c:formatCode>
                <c:ptCount val="8"/>
                <c:pt idx="0">
                  <c:v>379</c:v>
                </c:pt>
                <c:pt idx="1">
                  <c:v>354</c:v>
                </c:pt>
                <c:pt idx="2">
                  <c:v>867</c:v>
                </c:pt>
                <c:pt idx="3">
                  <c:v>676</c:v>
                </c:pt>
                <c:pt idx="4">
                  <c:v>771.5</c:v>
                </c:pt>
                <c:pt idx="5">
                  <c:v>32</c:v>
                </c:pt>
                <c:pt idx="6">
                  <c:v>205</c:v>
                </c:pt>
                <c:pt idx="7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FE-451D-B94A-38A35CE821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71918319374817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8F-42C5-BC1E-09A8A536632F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8F-42C5-BC1E-09A8A536632F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8F-42C5-BC1E-09A8A536632F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8F-42C5-BC1E-09A8A536632F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8F-42C5-BC1E-09A8A536632F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8F-42C5-BC1E-09A8A536632F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8F-42C5-BC1E-09A8A536632F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8F-42C5-BC1E-09A8A536632F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8F-42C5-BC1E-09A8A536632F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8F-42C5-BC1E-09A8A536632F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8F-42C5-BC1E-09A8A53663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'Pós-graduação_strictosensu_2017'!$C$13:$J$13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'Pós-graduação_strictosensu_2017'!$C$48:$J$48</c:f>
              <c:numCache>
                <c:formatCode>General</c:formatCode>
                <c:ptCount val="8"/>
                <c:pt idx="0">
                  <c:v>482</c:v>
                </c:pt>
                <c:pt idx="1">
                  <c:v>437</c:v>
                </c:pt>
                <c:pt idx="2" formatCode="#,##0">
                  <c:v>1180</c:v>
                </c:pt>
                <c:pt idx="3">
                  <c:v>956</c:v>
                </c:pt>
                <c:pt idx="4" formatCode="#,##0">
                  <c:v>1068</c:v>
                </c:pt>
                <c:pt idx="5">
                  <c:v>36</c:v>
                </c:pt>
                <c:pt idx="6">
                  <c:v>259</c:v>
                </c:pt>
                <c:pt idx="7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8F-42C5-BC1E-09A8A53663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BC5-46AE-ADB0-DCA9669580FF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C5-46AE-ADB0-DCA9669580FF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C5-46AE-ADB0-DCA9669580FF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C5-46AE-ADB0-DCA9669580FF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C5-46AE-ADB0-DCA9669580FF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C5-46AE-ADB0-DCA9669580FF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C5-46AE-ADB0-DCA9669580FF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C5-46AE-ADB0-DCA9669580FF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C5-46AE-ADB0-DCA9669580FF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C5-46AE-ADB0-DCA9669580FF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C5-46AE-ADB0-DCA9669580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'Qd_histórico_sensu_vaga edital'!$C$47:$O$47</c:f>
              <c:numCache>
                <c:formatCode>General</c:formatCode>
                <c:ptCount val="13"/>
                <c:pt idx="0">
                  <c:v>47</c:v>
                </c:pt>
                <c:pt idx="1">
                  <c:v>70</c:v>
                </c:pt>
                <c:pt idx="2">
                  <c:v>88</c:v>
                </c:pt>
                <c:pt idx="3">
                  <c:v>151</c:v>
                </c:pt>
                <c:pt idx="4">
                  <c:v>165</c:v>
                </c:pt>
                <c:pt idx="5">
                  <c:v>256</c:v>
                </c:pt>
                <c:pt idx="6">
                  <c:v>280</c:v>
                </c:pt>
                <c:pt idx="7">
                  <c:v>291</c:v>
                </c:pt>
                <c:pt idx="8">
                  <c:v>324</c:v>
                </c:pt>
                <c:pt idx="9">
                  <c:v>305</c:v>
                </c:pt>
                <c:pt idx="10">
                  <c:v>378</c:v>
                </c:pt>
                <c:pt idx="11">
                  <c:v>379</c:v>
                </c:pt>
                <c:pt idx="12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BC5-46AE-ADB0-DCA9669580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224-4A17-9DEE-D84D5A1EEF52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24-4A17-9DEE-D84D5A1EEF52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24-4A17-9DEE-D84D5A1EEF52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24-4A17-9DEE-D84D5A1EEF52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24-4A17-9DEE-D84D5A1EEF52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24-4A17-9DEE-D84D5A1EEF52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24-4A17-9DEE-D84D5A1EEF52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24-4A17-9DEE-D84D5A1EEF52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24-4A17-9DEE-D84D5A1EEF52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24-4A17-9DEE-D84D5A1EEF52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24-4A17-9DEE-D84D5A1EEF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'Qd_histórico_sensu_vaga edital'!$C$24:$O$24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33</c:v>
                </c:pt>
                <c:pt idx="5">
                  <c:v>45</c:v>
                </c:pt>
                <c:pt idx="6">
                  <c:v>35</c:v>
                </c:pt>
                <c:pt idx="7">
                  <c:v>54</c:v>
                </c:pt>
                <c:pt idx="8">
                  <c:v>77</c:v>
                </c:pt>
                <c:pt idx="9">
                  <c:v>90</c:v>
                </c:pt>
                <c:pt idx="10">
                  <c:v>87</c:v>
                </c:pt>
                <c:pt idx="11">
                  <c:v>93</c:v>
                </c:pt>
                <c:pt idx="12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24-4A17-9DEE-D84D5A1EEF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FEA-404C-BDE3-3A04D6A7BA71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EA-404C-BDE3-3A04D6A7BA71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EA-404C-BDE3-3A04D6A7BA71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EA-404C-BDE3-3A04D6A7BA71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EA-404C-BDE3-3A04D6A7BA71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EA-404C-BDE3-3A04D6A7BA71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EA-404C-BDE3-3A04D6A7BA71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EA-404C-BDE3-3A04D6A7BA71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EA-404C-BDE3-3A04D6A7BA71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EA-404C-BDE3-3A04D6A7BA71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EA-404C-BDE3-3A04D6A7BA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'Qd_histórico_sensu_vaga edital'!$C$48:$O$48</c:f>
              <c:numCache>
                <c:formatCode>General</c:formatCode>
                <c:ptCount val="13"/>
                <c:pt idx="0">
                  <c:v>55</c:v>
                </c:pt>
                <c:pt idx="1">
                  <c:v>78</c:v>
                </c:pt>
                <c:pt idx="2">
                  <c:v>100</c:v>
                </c:pt>
                <c:pt idx="3">
                  <c:v>166</c:v>
                </c:pt>
                <c:pt idx="4">
                  <c:v>198</c:v>
                </c:pt>
                <c:pt idx="5">
                  <c:v>301</c:v>
                </c:pt>
                <c:pt idx="6">
                  <c:v>315</c:v>
                </c:pt>
                <c:pt idx="7">
                  <c:v>345</c:v>
                </c:pt>
                <c:pt idx="8">
                  <c:v>401</c:v>
                </c:pt>
                <c:pt idx="9">
                  <c:v>395</c:v>
                </c:pt>
                <c:pt idx="10">
                  <c:v>465</c:v>
                </c:pt>
                <c:pt idx="11">
                  <c:v>472</c:v>
                </c:pt>
                <c:pt idx="12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EA-404C-BDE3-3A04D6A7BA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Quadro_resumo!$B$13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B3E-4F7F-BE3B-B62E1098DFFB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3E-4F7F-BE3B-B62E1098DFFB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3E-4F7F-BE3B-B62E1098DFFB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E-4F7F-BE3B-B62E1098DFFB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3E-4F7F-BE3B-B62E1098DFFB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3E-4F7F-BE3B-B62E1098DFFB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3E-4F7F-BE3B-B62E1098DFFB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3E-4F7F-BE3B-B62E1098DFFB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3E-4F7F-BE3B-B62E1098DFFB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3E-4F7F-BE3B-B62E1098DFFB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3E-4F7F-BE3B-B62E1098DF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Quadro_resumo!$C$21:$O$21</c:f>
              <c:numCache>
                <c:formatCode>#,##0</c:formatCode>
                <c:ptCount val="13"/>
                <c:pt idx="0">
                  <c:v>69</c:v>
                </c:pt>
                <c:pt idx="1">
                  <c:v>148</c:v>
                </c:pt>
                <c:pt idx="2">
                  <c:v>190</c:v>
                </c:pt>
                <c:pt idx="3">
                  <c:v>281</c:v>
                </c:pt>
                <c:pt idx="4">
                  <c:v>364</c:v>
                </c:pt>
                <c:pt idx="5">
                  <c:v>399</c:v>
                </c:pt>
                <c:pt idx="6">
                  <c:v>411</c:v>
                </c:pt>
                <c:pt idx="7">
                  <c:v>769</c:v>
                </c:pt>
                <c:pt idx="8">
                  <c:v>955</c:v>
                </c:pt>
                <c:pt idx="9">
                  <c:v>419</c:v>
                </c:pt>
                <c:pt idx="10">
                  <c:v>497</c:v>
                </c:pt>
                <c:pt idx="11">
                  <c:v>932</c:v>
                </c:pt>
                <c:pt idx="12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3E-4F7F-BE3B-B62E1098DF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F19-40CF-A20B-7EF728270C1E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19-40CF-A20B-7EF728270C1E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19-40CF-A20B-7EF728270C1E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19-40CF-A20B-7EF728270C1E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19-40CF-A20B-7EF728270C1E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19-40CF-A20B-7EF728270C1E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19-40CF-A20B-7EF728270C1E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19-40CF-A20B-7EF728270C1E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19-40CF-A20B-7EF728270C1E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19-40CF-A20B-7EF728270C1E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19-40CF-A20B-7EF728270C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Qd_histórico_sensu_ingressante!$C$47:$O$47</c:f>
              <c:numCache>
                <c:formatCode>General</c:formatCode>
                <c:ptCount val="13"/>
                <c:pt idx="0">
                  <c:v>46</c:v>
                </c:pt>
                <c:pt idx="1">
                  <c:v>68</c:v>
                </c:pt>
                <c:pt idx="2">
                  <c:v>83</c:v>
                </c:pt>
                <c:pt idx="3">
                  <c:v>136</c:v>
                </c:pt>
                <c:pt idx="4">
                  <c:v>143</c:v>
                </c:pt>
                <c:pt idx="5">
                  <c:v>232</c:v>
                </c:pt>
                <c:pt idx="6">
                  <c:v>237</c:v>
                </c:pt>
                <c:pt idx="7">
                  <c:v>237</c:v>
                </c:pt>
                <c:pt idx="8">
                  <c:v>270</c:v>
                </c:pt>
                <c:pt idx="9">
                  <c:v>252</c:v>
                </c:pt>
                <c:pt idx="10">
                  <c:v>291</c:v>
                </c:pt>
                <c:pt idx="11">
                  <c:v>354</c:v>
                </c:pt>
                <c:pt idx="12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F19-40CF-A20B-7EF728270C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8E6-4311-990F-A5B3AB3BA7EB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E6-4311-990F-A5B3AB3BA7EB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E6-4311-990F-A5B3AB3BA7EB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E6-4311-990F-A5B3AB3BA7EB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E6-4311-990F-A5B3AB3BA7EB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E6-4311-990F-A5B3AB3BA7EB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E6-4311-990F-A5B3AB3BA7EB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E6-4311-990F-A5B3AB3BA7EB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E6-4311-990F-A5B3AB3BA7EB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E6-4311-990F-A5B3AB3BA7EB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E6-4311-990F-A5B3AB3BA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Qd_histórico_sensu_ingressante!$C$24:$O$24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29</c:v>
                </c:pt>
                <c:pt idx="5">
                  <c:v>34</c:v>
                </c:pt>
                <c:pt idx="6">
                  <c:v>35</c:v>
                </c:pt>
                <c:pt idx="7">
                  <c:v>53</c:v>
                </c:pt>
                <c:pt idx="8">
                  <c:v>74</c:v>
                </c:pt>
                <c:pt idx="9">
                  <c:v>81</c:v>
                </c:pt>
                <c:pt idx="10">
                  <c:v>70</c:v>
                </c:pt>
                <c:pt idx="11">
                  <c:v>83</c:v>
                </c:pt>
                <c:pt idx="1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8E6-4311-990F-A5B3AB3BA7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511-455C-BF4A-FF8AB1DD3913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11-455C-BF4A-FF8AB1DD3913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11-455C-BF4A-FF8AB1DD3913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11-455C-BF4A-FF8AB1DD3913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11-455C-BF4A-FF8AB1DD3913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11-455C-BF4A-FF8AB1DD3913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11-455C-BF4A-FF8AB1DD3913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11-455C-BF4A-FF8AB1DD3913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11-455C-BF4A-FF8AB1DD3913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11-455C-BF4A-FF8AB1DD3913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11-455C-BF4A-FF8AB1DD3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Qd_histórico_sensu_ingressante!$C$48:$O$48</c:f>
              <c:numCache>
                <c:formatCode>General</c:formatCode>
                <c:ptCount val="13"/>
                <c:pt idx="0">
                  <c:v>54</c:v>
                </c:pt>
                <c:pt idx="1">
                  <c:v>76</c:v>
                </c:pt>
                <c:pt idx="2">
                  <c:v>95</c:v>
                </c:pt>
                <c:pt idx="3">
                  <c:v>151</c:v>
                </c:pt>
                <c:pt idx="4">
                  <c:v>172</c:v>
                </c:pt>
                <c:pt idx="5">
                  <c:v>266</c:v>
                </c:pt>
                <c:pt idx="6">
                  <c:v>272</c:v>
                </c:pt>
                <c:pt idx="7">
                  <c:v>290</c:v>
                </c:pt>
                <c:pt idx="8">
                  <c:v>344</c:v>
                </c:pt>
                <c:pt idx="9">
                  <c:v>333</c:v>
                </c:pt>
                <c:pt idx="10">
                  <c:v>361</c:v>
                </c:pt>
                <c:pt idx="11">
                  <c:v>437</c:v>
                </c:pt>
                <c:pt idx="12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511-455C-BF4A-FF8AB1DD39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783-4851-B1F0-D14915EFF543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83-4851-B1F0-D14915EFF543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83-4851-B1F0-D14915EFF543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83-4851-B1F0-D14915EFF543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83-4851-B1F0-D14915EFF543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83-4851-B1F0-D14915EFF543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83-4851-B1F0-D14915EFF543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83-4851-B1F0-D14915EFF543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83-4851-B1F0-D14915EFF543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83-4851-B1F0-D14915EFF543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83-4851-B1F0-D14915EFF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Qd_histórico_sensu_titulados!$C$47:$O$47</c:f>
              <c:numCache>
                <c:formatCode>General</c:formatCode>
                <c:ptCount val="13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78</c:v>
                </c:pt>
                <c:pt idx="5">
                  <c:v>132</c:v>
                </c:pt>
                <c:pt idx="6">
                  <c:v>132</c:v>
                </c:pt>
                <c:pt idx="7">
                  <c:v>202</c:v>
                </c:pt>
                <c:pt idx="8">
                  <c:v>191</c:v>
                </c:pt>
                <c:pt idx="9" formatCode="0">
                  <c:v>194</c:v>
                </c:pt>
                <c:pt idx="10" formatCode="0">
                  <c:v>236</c:v>
                </c:pt>
                <c:pt idx="11" formatCode="0">
                  <c:v>205</c:v>
                </c:pt>
                <c:pt idx="12" formatCode="0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83-4851-B1F0-D14915EFF5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4E9-467F-B33D-D0AA63427785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E9-467F-B33D-D0AA63427785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E9-467F-B33D-D0AA63427785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E9-467F-B33D-D0AA63427785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E9-467F-B33D-D0AA63427785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E9-467F-B33D-D0AA63427785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E9-467F-B33D-D0AA63427785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E9-467F-B33D-D0AA63427785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E9-467F-B33D-D0AA63427785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E9-467F-B33D-D0AA63427785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E9-467F-B33D-D0AA634277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Qd_histórico_sensu_titulados!$C$24:$O$24</c:f>
              <c:numCache>
                <c:formatCode>General</c:formatCode>
                <c:ptCount val="13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24</c:v>
                </c:pt>
                <c:pt idx="9">
                  <c:v>33</c:v>
                </c:pt>
                <c:pt idx="10">
                  <c:v>36</c:v>
                </c:pt>
                <c:pt idx="11">
                  <c:v>54</c:v>
                </c:pt>
                <c:pt idx="1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4E9-467F-B33D-D0AA634277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CE9-4CE5-B16B-C1B3567B0DB6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E9-4CE5-B16B-C1B3567B0DB6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E9-4CE5-B16B-C1B3567B0DB6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E9-4CE5-B16B-C1B3567B0DB6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E9-4CE5-B16B-C1B3567B0DB6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E9-4CE5-B16B-C1B3567B0DB6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E9-4CE5-B16B-C1B3567B0DB6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E9-4CE5-B16B-C1B3567B0DB6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E9-4CE5-B16B-C1B3567B0DB6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E9-4CE5-B16B-C1B3567B0DB6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E9-4CE5-B16B-C1B3567B0D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Qd_histórico_sensu_titulados!$C$48:$O$48</c:f>
              <c:numCache>
                <c:formatCode>General</c:formatCode>
                <c:ptCount val="13"/>
                <c:pt idx="0">
                  <c:v>37</c:v>
                </c:pt>
                <c:pt idx="1">
                  <c:v>39</c:v>
                </c:pt>
                <c:pt idx="2">
                  <c:v>51</c:v>
                </c:pt>
                <c:pt idx="3">
                  <c:v>61</c:v>
                </c:pt>
                <c:pt idx="4">
                  <c:v>87</c:v>
                </c:pt>
                <c:pt idx="5">
                  <c:v>143</c:v>
                </c:pt>
                <c:pt idx="6">
                  <c:v>147</c:v>
                </c:pt>
                <c:pt idx="7">
                  <c:v>220</c:v>
                </c:pt>
                <c:pt idx="8">
                  <c:v>215</c:v>
                </c:pt>
                <c:pt idx="9">
                  <c:v>227</c:v>
                </c:pt>
                <c:pt idx="10">
                  <c:v>272</c:v>
                </c:pt>
                <c:pt idx="11" formatCode="0">
                  <c:v>259</c:v>
                </c:pt>
                <c:pt idx="12" formatCode="0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E9-4CE5-B16B-C1B3567B0D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285-4260-84C8-928335082503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85-4260-84C8-928335082503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85-4260-84C8-928335082503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5-4260-84C8-928335082503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85-4260-84C8-928335082503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85-4260-84C8-928335082503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85-4260-84C8-928335082503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85-4260-84C8-928335082503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85-4260-84C8-928335082503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85-4260-84C8-928335082503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85-4260-84C8-9283350825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Qd_histórico_sensu_anobase!$C$47:$O$47</c:f>
              <c:numCache>
                <c:formatCode>General</c:formatCode>
                <c:ptCount val="13"/>
                <c:pt idx="0">
                  <c:v>82</c:v>
                </c:pt>
                <c:pt idx="1">
                  <c:v>114</c:v>
                </c:pt>
                <c:pt idx="2">
                  <c:v>145</c:v>
                </c:pt>
                <c:pt idx="3">
                  <c:v>226</c:v>
                </c:pt>
                <c:pt idx="4">
                  <c:v>296</c:v>
                </c:pt>
                <c:pt idx="5">
                  <c:v>391</c:v>
                </c:pt>
                <c:pt idx="6">
                  <c:v>476</c:v>
                </c:pt>
                <c:pt idx="7">
                  <c:v>474</c:v>
                </c:pt>
                <c:pt idx="8">
                  <c:v>506</c:v>
                </c:pt>
                <c:pt idx="9">
                  <c:v>502</c:v>
                </c:pt>
                <c:pt idx="10">
                  <c:v>511</c:v>
                </c:pt>
                <c:pt idx="11">
                  <c:v>631</c:v>
                </c:pt>
                <c:pt idx="12">
                  <c:v>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85-4260-84C8-928335082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39D-462B-A5E3-22FA4CDACFA0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9D-462B-A5E3-22FA4CDACFA0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9D-462B-A5E3-22FA4CDACFA0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9D-462B-A5E3-22FA4CDACFA0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9D-462B-A5E3-22FA4CDACFA0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9D-462B-A5E3-22FA4CDACFA0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9D-462B-A5E3-22FA4CDACFA0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9D-462B-A5E3-22FA4CDACFA0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9D-462B-A5E3-22FA4CDACFA0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9D-462B-A5E3-22FA4CDACFA0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9D-462B-A5E3-22FA4CDACF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Qd_histórico_sensu_anobase!$C$24:$O$24</c:f>
              <c:numCache>
                <c:formatCode>General</c:formatCode>
                <c:ptCount val="13"/>
                <c:pt idx="0">
                  <c:v>22</c:v>
                </c:pt>
                <c:pt idx="1">
                  <c:v>24</c:v>
                </c:pt>
                <c:pt idx="2">
                  <c:v>29</c:v>
                </c:pt>
                <c:pt idx="3">
                  <c:v>42</c:v>
                </c:pt>
                <c:pt idx="4">
                  <c:v>60</c:v>
                </c:pt>
                <c:pt idx="5">
                  <c:v>82</c:v>
                </c:pt>
                <c:pt idx="6">
                  <c:v>100</c:v>
                </c:pt>
                <c:pt idx="7">
                  <c:v>131</c:v>
                </c:pt>
                <c:pt idx="8">
                  <c:v>176</c:v>
                </c:pt>
                <c:pt idx="9">
                  <c:v>219</c:v>
                </c:pt>
                <c:pt idx="10">
                  <c:v>247</c:v>
                </c:pt>
                <c:pt idx="11">
                  <c:v>272</c:v>
                </c:pt>
                <c:pt idx="12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9D-462B-A5E3-22FA4CDACF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D82-412E-A6C3-96DD2FB5D3C2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82-412E-A6C3-96DD2FB5D3C2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2-412E-A6C3-96DD2FB5D3C2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2-412E-A6C3-96DD2FB5D3C2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82-412E-A6C3-96DD2FB5D3C2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82-412E-A6C3-96DD2FB5D3C2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82-412E-A6C3-96DD2FB5D3C2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82-412E-A6C3-96DD2FB5D3C2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82-412E-A6C3-96DD2FB5D3C2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82-412E-A6C3-96DD2FB5D3C2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82-412E-A6C3-96DD2FB5D3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Qd_histórico_sensu_anobase!$C$48:$O$48</c:f>
              <c:numCache>
                <c:formatCode>General</c:formatCode>
                <c:ptCount val="13"/>
                <c:pt idx="0">
                  <c:v>104</c:v>
                </c:pt>
                <c:pt idx="1">
                  <c:v>138</c:v>
                </c:pt>
                <c:pt idx="2">
                  <c:v>174</c:v>
                </c:pt>
                <c:pt idx="3">
                  <c:v>268</c:v>
                </c:pt>
                <c:pt idx="4">
                  <c:v>356</c:v>
                </c:pt>
                <c:pt idx="5">
                  <c:v>473</c:v>
                </c:pt>
                <c:pt idx="6">
                  <c:v>576</c:v>
                </c:pt>
                <c:pt idx="7">
                  <c:v>605</c:v>
                </c:pt>
                <c:pt idx="8">
                  <c:v>682</c:v>
                </c:pt>
                <c:pt idx="9">
                  <c:v>721</c:v>
                </c:pt>
                <c:pt idx="10">
                  <c:v>758</c:v>
                </c:pt>
                <c:pt idx="11">
                  <c:v>903</c:v>
                </c:pt>
                <c:pt idx="12">
                  <c:v>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D82-412E-A6C3-96DD2FB5D3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Residência!$B$13</c:f>
              <c:strCache>
                <c:ptCount val="1"/>
                <c:pt idx="0">
                  <c:v>Evolução Residência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7EA4-4616-B86F-578A872D8E17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EA4-4616-B86F-578A872D8E1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2018</c:v>
                </c:pt>
                <c:pt idx="2">
                  <c:v>Evolução</c:v>
                </c:pt>
              </c:strCache>
            </c:strRef>
          </c:cat>
          <c:val>
            <c:numRef>
              <c:f>Residência!$C$18:$E$18</c:f>
              <c:numCache>
                <c:formatCode>0</c:formatCode>
                <c:ptCount val="3"/>
                <c:pt idx="0" formatCode="#,##0">
                  <c:v>4</c:v>
                </c:pt>
                <c:pt idx="1">
                  <c:v>8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A4-4616-B86F-578A872D8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Quadro_resumo!$B$26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383-4FF4-9BCA-3AE5156ED78C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FF4-9BCA-3AE5156ED78C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83-4FF4-9BCA-3AE5156ED78C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83-4FF4-9BCA-3AE5156ED78C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FF4-9BCA-3AE5156ED78C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83-4FF4-9BCA-3AE5156ED78C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83-4FF4-9BCA-3AE5156ED78C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83-4FF4-9BCA-3AE5156ED78C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83-4FF4-9BCA-3AE5156ED78C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83-4FF4-9BCA-3AE5156ED78C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83-4FF4-9BCA-3AE5156ED7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Quadro_resumo!$C$40:$O$40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Quadro_resumo!$C$63:$O$63</c:f>
              <c:numCache>
                <c:formatCode>#,##0</c:formatCode>
                <c:ptCount val="13"/>
                <c:pt idx="0">
                  <c:v>197</c:v>
                </c:pt>
                <c:pt idx="1">
                  <c:v>267</c:v>
                </c:pt>
                <c:pt idx="2">
                  <c:v>438</c:v>
                </c:pt>
                <c:pt idx="3">
                  <c:v>604</c:v>
                </c:pt>
                <c:pt idx="4">
                  <c:v>673</c:v>
                </c:pt>
                <c:pt idx="5">
                  <c:v>993</c:v>
                </c:pt>
                <c:pt idx="6">
                  <c:v>1003</c:v>
                </c:pt>
                <c:pt idx="7">
                  <c:v>1615</c:v>
                </c:pt>
                <c:pt idx="8">
                  <c:v>1517</c:v>
                </c:pt>
                <c:pt idx="9">
                  <c:v>1669</c:v>
                </c:pt>
                <c:pt idx="10">
                  <c:v>1510</c:v>
                </c:pt>
                <c:pt idx="11">
                  <c:v>1851</c:v>
                </c:pt>
                <c:pt idx="12">
                  <c:v>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383-4FF4-9BCA-3AE5156ED7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Residência!$B$14</c:f>
              <c:strCache>
                <c:ptCount val="1"/>
                <c:pt idx="0">
                  <c:v>Evolução Vagas Ofertadas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47D9-4EE5-B025-554CA9D30297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7D9-4EE5-B025-554CA9D302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2018</c:v>
                </c:pt>
                <c:pt idx="2">
                  <c:v>Evolução</c:v>
                </c:pt>
              </c:strCache>
            </c:strRef>
          </c:cat>
          <c:val>
            <c:numRef>
              <c:f>Residência!$C$14:$E$14</c:f>
              <c:numCache>
                <c:formatCode>0</c:formatCode>
                <c:ptCount val="3"/>
                <c:pt idx="0" formatCode="#,##0">
                  <c:v>18</c:v>
                </c:pt>
                <c:pt idx="1">
                  <c:v>42</c:v>
                </c:pt>
                <c:pt idx="2" formatCode="0%">
                  <c:v>1.3333333333333335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9-4EE5-B025-554CA9D30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Residência!$B$15</c:f>
              <c:strCache>
                <c:ptCount val="1"/>
                <c:pt idx="0">
                  <c:v>Evolução Ingressantes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99E7-41A0-93FB-4EEDDFF4EA9E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9E7-41A0-93FB-4EEDDFF4EA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2018</c:v>
                </c:pt>
                <c:pt idx="2">
                  <c:v>Evolução</c:v>
                </c:pt>
              </c:strCache>
            </c:strRef>
          </c:cat>
          <c:val>
            <c:numRef>
              <c:f>Residência!$C$15:$E$15</c:f>
              <c:numCache>
                <c:formatCode>0</c:formatCode>
                <c:ptCount val="3"/>
                <c:pt idx="0" formatCode="#,##0">
                  <c:v>15</c:v>
                </c:pt>
                <c:pt idx="1">
                  <c:v>44</c:v>
                </c:pt>
                <c:pt idx="2" formatCode="0%">
                  <c:v>1.9333333333333331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E7-41A0-93FB-4EEDDFF4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Residência!$B$16</c:f>
              <c:strCache>
                <c:ptCount val="1"/>
                <c:pt idx="0">
                  <c:v>Evolução Matriculados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FC61-4E40-BEB4-EC61DE68E561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C61-4E40-BEB4-EC61DE68E5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2018</c:v>
                </c:pt>
                <c:pt idx="2">
                  <c:v>Evolução</c:v>
                </c:pt>
              </c:strCache>
            </c:strRef>
          </c:cat>
          <c:val>
            <c:numRef>
              <c:f>Residência!$C$16:$E$16</c:f>
              <c:numCache>
                <c:formatCode>0</c:formatCode>
                <c:ptCount val="3"/>
                <c:pt idx="0" formatCode="#,##0">
                  <c:v>15</c:v>
                </c:pt>
                <c:pt idx="1">
                  <c:v>75</c:v>
                </c:pt>
                <c:pt idx="2" formatCode="0%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1-4E40-BEB4-EC61DE68E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Residência!$B$17</c:f>
              <c:strCache>
                <c:ptCount val="1"/>
                <c:pt idx="0">
                  <c:v>Evolução Concluintes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1992-4F58-A180-33674099757D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992-4F58-A180-3367409975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2018</c:v>
                </c:pt>
                <c:pt idx="2">
                  <c:v>Evolução</c:v>
                </c:pt>
              </c:strCache>
            </c:strRef>
          </c:cat>
          <c:val>
            <c:numRef>
              <c:f>Residência!$C$17:$E$17</c:f>
              <c:numCache>
                <c:formatCode>0</c:formatCode>
                <c:ptCount val="3"/>
                <c:pt idx="0" formatCode="#,##0">
                  <c:v>0</c:v>
                </c:pt>
                <c:pt idx="1">
                  <c:v>28</c:v>
                </c:pt>
                <c:pt idx="2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92-4F58-A180-336740997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Residência!$B$92</c:f>
              <c:strCache>
                <c:ptCount val="1"/>
                <c:pt idx="0">
                  <c:v>Total (2010)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5527-4F70-BAA4-2C66EC20B348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527-4F70-BAA4-2C66EC20B3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Residência!$D$92:$H$92</c:f>
              <c:numCache>
                <c:formatCode>#,##0</c:formatCode>
                <c:ptCount val="5"/>
                <c:pt idx="0" formatCode="0">
                  <c:v>18</c:v>
                </c:pt>
                <c:pt idx="1">
                  <c:v>15</c:v>
                </c:pt>
                <c:pt idx="2">
                  <c:v>15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27-4F70-BAA4-2C66EC20B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Residência!$B$86</c:f>
              <c:strCache>
                <c:ptCount val="1"/>
                <c:pt idx="0">
                  <c:v>Total (2011)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3246-4DD3-A094-DD885BABDF1E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246-4DD3-A094-DD885BABDF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Residência!$D$86:$H$86</c:f>
              <c:numCache>
                <c:formatCode>#,##0</c:formatCode>
                <c:ptCount val="5"/>
                <c:pt idx="0" formatCode="0">
                  <c:v>24</c:v>
                </c:pt>
                <c:pt idx="1">
                  <c:v>19</c:v>
                </c:pt>
                <c:pt idx="2">
                  <c:v>31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6-4DD3-A094-DD885BABD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Residência!$B$79</c:f>
              <c:strCache>
                <c:ptCount val="1"/>
                <c:pt idx="0">
                  <c:v>Total (2012)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615D-4CAD-897F-4CAAFD1E4E10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15D-4CAD-897F-4CAAFD1E4E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Residência!$D$79:$H$79</c:f>
              <c:numCache>
                <c:formatCode>#,##0</c:formatCode>
                <c:ptCount val="5"/>
                <c:pt idx="0" formatCode="0">
                  <c:v>22</c:v>
                </c:pt>
                <c:pt idx="1">
                  <c:v>23</c:v>
                </c:pt>
                <c:pt idx="2">
                  <c:v>40</c:v>
                </c:pt>
                <c:pt idx="3">
                  <c:v>1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D-4CAD-897F-4CAAFD1E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Residência!$B$72</c:f>
              <c:strCache>
                <c:ptCount val="1"/>
                <c:pt idx="0">
                  <c:v>Total (2013)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AE44-4970-B8A9-317BACFC19BA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E44-4970-B8A9-317BACFC19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Residência!$D$72:$H$72</c:f>
              <c:numCache>
                <c:formatCode>#,##0</c:formatCode>
                <c:ptCount val="5"/>
                <c:pt idx="0" formatCode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44-4970-B8A9-317BACFC1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Residência!$B$65</c:f>
              <c:strCache>
                <c:ptCount val="1"/>
                <c:pt idx="0">
                  <c:v>Total (2014)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648F-45F5-8705-E5CA970DE589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48F-45F5-8705-E5CA970DE5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Residência!$D$65:$H$65</c:f>
              <c:numCache>
                <c:formatCode>#,##0</c:formatCode>
                <c:ptCount val="5"/>
                <c:pt idx="0" formatCode="0">
                  <c:v>26</c:v>
                </c:pt>
                <c:pt idx="1">
                  <c:v>26</c:v>
                </c:pt>
                <c:pt idx="2">
                  <c:v>67</c:v>
                </c:pt>
                <c:pt idx="3">
                  <c:v>0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F-45F5-8705-E5CA970D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Residência!$B$57</c:f>
              <c:strCache>
                <c:ptCount val="1"/>
                <c:pt idx="0">
                  <c:v>Total (2015)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BDE8-4108-AC3F-8B92B7EF044E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DE8-4108-AC3F-8B92B7EF04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Residência!$D$57:$H$57</c:f>
              <c:numCache>
                <c:formatCode>0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50</c:v>
                </c:pt>
                <c:pt idx="3">
                  <c:v>7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8-4108-AC3F-8B92B7EF0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Quadro_resumo!$B$40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3A-48F9-AAD8-64092E635025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3A-48F9-AAD8-64092E635025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3A-48F9-AAD8-64092E635025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3A-48F9-AAD8-64092E635025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3A-48F9-AAD8-64092E635025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3A-48F9-AAD8-64092E635025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3A-48F9-AAD8-64092E635025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3A-48F9-AAD8-64092E635025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3A-48F9-AAD8-64092E635025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3A-48F9-AAD8-64092E635025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3A-48F9-AAD8-64092E6350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Quadro_resumo!$C$40:$O$40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Quadro_resumo!$C$48:$O$48</c:f>
              <c:numCache>
                <c:formatCode>#,##0</c:formatCode>
                <c:ptCount val="13"/>
                <c:pt idx="0">
                  <c:v>49</c:v>
                </c:pt>
                <c:pt idx="1">
                  <c:v>79</c:v>
                </c:pt>
                <c:pt idx="2">
                  <c:v>93</c:v>
                </c:pt>
                <c:pt idx="3">
                  <c:v>115</c:v>
                </c:pt>
                <c:pt idx="4">
                  <c:v>186</c:v>
                </c:pt>
                <c:pt idx="5">
                  <c:v>264</c:v>
                </c:pt>
                <c:pt idx="6">
                  <c:v>225</c:v>
                </c:pt>
                <c:pt idx="7">
                  <c:v>310</c:v>
                </c:pt>
                <c:pt idx="8">
                  <c:v>380</c:v>
                </c:pt>
                <c:pt idx="9">
                  <c:v>381</c:v>
                </c:pt>
                <c:pt idx="10">
                  <c:v>456</c:v>
                </c:pt>
                <c:pt idx="11">
                  <c:v>279</c:v>
                </c:pt>
                <c:pt idx="12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E3A-48F9-AAD8-64092E6350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Residência!$B$49</c:f>
              <c:strCache>
                <c:ptCount val="1"/>
                <c:pt idx="0">
                  <c:v>Total (2016)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A7C8-4A3F-AF09-8A083C8DBF4A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7C8-4A3F-AF09-8A083C8DBF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Residência!$D$49:$H$49</c:f>
              <c:numCache>
                <c:formatCode>0</c:formatCode>
                <c:ptCount val="5"/>
                <c:pt idx="0">
                  <c:v>32</c:v>
                </c:pt>
                <c:pt idx="1">
                  <c:v>31</c:v>
                </c:pt>
                <c:pt idx="2">
                  <c:v>53</c:v>
                </c:pt>
                <c:pt idx="3">
                  <c:v>2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C8-4A3F-AF09-8A083C8DB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Residência!$B$41</c:f>
              <c:strCache>
                <c:ptCount val="1"/>
                <c:pt idx="0">
                  <c:v>Total (2017)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30D0-4762-9F88-BE72A52C2E94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0D0-4762-9F88-BE72A52C2E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Residência!$D$41:$H$41</c:f>
              <c:numCache>
                <c:formatCode>0</c:formatCode>
                <c:ptCount val="5"/>
                <c:pt idx="0">
                  <c:v>32</c:v>
                </c:pt>
                <c:pt idx="1">
                  <c:v>30</c:v>
                </c:pt>
                <c:pt idx="2">
                  <c:v>63</c:v>
                </c:pt>
                <c:pt idx="3">
                  <c:v>4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0-4762-9F88-BE72A52C2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85"/>
          <c:y val="0.10376472029358601"/>
          <c:w val="0.65738554006501237"/>
          <c:h val="0.77422571032842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Residência!$B$33</c:f>
              <c:strCache>
                <c:ptCount val="1"/>
                <c:pt idx="0">
                  <c:v>Total (2018)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DD62-4A9C-8A65-0207818C35A3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D62-4A9C-8A65-0207818C35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Residência!$D$23:$H$23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Residência!$D$33:$H$33</c:f>
              <c:numCache>
                <c:formatCode>0</c:formatCode>
                <c:ptCount val="5"/>
                <c:pt idx="0">
                  <c:v>42</c:v>
                </c:pt>
                <c:pt idx="1">
                  <c:v>44</c:v>
                </c:pt>
                <c:pt idx="2">
                  <c:v>75</c:v>
                </c:pt>
                <c:pt idx="3">
                  <c:v>7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62-4A9C-8A65-0207818C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anose="020B0502020202020204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monogr_teses_dissertações!$B$15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1A6-4361-A666-8769CB621307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A6-4361-A666-8769CB621307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A6-4361-A666-8769CB621307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A6-4361-A666-8769CB621307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A6-4361-A666-8769CB621307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A6-4361-A666-8769CB621307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A6-4361-A666-8769CB621307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A6-4361-A666-8769CB621307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A6-4361-A666-8769CB621307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A6-4361-A666-8769CB621307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A6-4361-A666-8769CB621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monogr_teses_dissertações!$C$15:$O$15</c:f>
              <c:numCache>
                <c:formatCode>General</c:formatCode>
                <c:ptCount val="13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73</c:v>
                </c:pt>
                <c:pt idx="5">
                  <c:v>145</c:v>
                </c:pt>
                <c:pt idx="6">
                  <c:v>144</c:v>
                </c:pt>
                <c:pt idx="7">
                  <c:v>215</c:v>
                </c:pt>
                <c:pt idx="8">
                  <c:v>217</c:v>
                </c:pt>
                <c:pt idx="9">
                  <c:v>209</c:v>
                </c:pt>
                <c:pt idx="10">
                  <c:v>236</c:v>
                </c:pt>
                <c:pt idx="11">
                  <c:v>205</c:v>
                </c:pt>
                <c:pt idx="12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A6-4361-A666-8769CB6213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monogr_teses_dissertações!$B$13</c:f>
              <c:strCache>
                <c:ptCount val="1"/>
                <c:pt idx="0">
                  <c:v>Monografias - Artigos Científicos / Dissertações / Teses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F72-4A6A-B6F1-49C947AA37DA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2-4A6A-B6F1-49C947AA37DA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72-4A6A-B6F1-49C947AA37DA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72-4A6A-B6F1-49C947AA37DA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72-4A6A-B6F1-49C947AA37DA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72-4A6A-B6F1-49C947AA37DA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72-4A6A-B6F1-49C947AA37DA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72-4A6A-B6F1-49C947AA37DA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72-4A6A-B6F1-49C947AA37DA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72-4A6A-B6F1-49C947AA37DA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72-4A6A-B6F1-49C947AA37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monogr_teses_dissertações!$C$14:$O$14</c:f>
              <c:numCache>
                <c:formatCode>General</c:formatCode>
                <c:ptCount val="13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25</c:v>
                </c:pt>
                <c:pt idx="9">
                  <c:v>33</c:v>
                </c:pt>
                <c:pt idx="10">
                  <c:v>35</c:v>
                </c:pt>
                <c:pt idx="11">
                  <c:v>54</c:v>
                </c:pt>
                <c:pt idx="1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72-4A6A-B6F1-49C947AA37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monogr_teses_dissertações!$B$16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C69-4048-BC8A-89FA6549933B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69-4048-BC8A-89FA6549933B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69-4048-BC8A-89FA6549933B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69-4048-BC8A-89FA6549933B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69-4048-BC8A-89FA6549933B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69-4048-BC8A-89FA6549933B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69-4048-BC8A-89FA6549933B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69-4048-BC8A-89FA6549933B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69-4048-BC8A-89FA6549933B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69-4048-BC8A-89FA6549933B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69-4048-BC8A-89FA654993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monogr_teses_dissertações!$C$16:$O$16</c:f>
              <c:numCache>
                <c:formatCode>General</c:formatCode>
                <c:ptCount val="13"/>
                <c:pt idx="0">
                  <c:v>51</c:v>
                </c:pt>
                <c:pt idx="1">
                  <c:v>1</c:v>
                </c:pt>
                <c:pt idx="2">
                  <c:v>28</c:v>
                </c:pt>
                <c:pt idx="3">
                  <c:v>54</c:v>
                </c:pt>
                <c:pt idx="4">
                  <c:v>99</c:v>
                </c:pt>
                <c:pt idx="5">
                  <c:v>84</c:v>
                </c:pt>
                <c:pt idx="6">
                  <c:v>49</c:v>
                </c:pt>
                <c:pt idx="7">
                  <c:v>56</c:v>
                </c:pt>
                <c:pt idx="8">
                  <c:v>129</c:v>
                </c:pt>
                <c:pt idx="9">
                  <c:v>74</c:v>
                </c:pt>
                <c:pt idx="10">
                  <c:v>190</c:v>
                </c:pt>
                <c:pt idx="11">
                  <c:v>0</c:v>
                </c:pt>
                <c:pt idx="12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69-4048-BC8A-89FA654993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monogr_teses_dissertações!$B$20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FBC-4381-AD29-14079C258D8A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BC-4381-AD29-14079C258D8A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BC-4381-AD29-14079C258D8A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BC-4381-AD29-14079C258D8A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BC-4381-AD29-14079C258D8A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C-4381-AD29-14079C258D8A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BC-4381-AD29-14079C258D8A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BC-4381-AD29-14079C258D8A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BC-4381-AD29-14079C258D8A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BC-4381-AD29-14079C258D8A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BC-4381-AD29-14079C258D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monogr_teses_dissertações!$C$20:$O$20</c:f>
              <c:numCache>
                <c:formatCode>General</c:formatCode>
                <c:ptCount val="13"/>
                <c:pt idx="0">
                  <c:v>88</c:v>
                </c:pt>
                <c:pt idx="1">
                  <c:v>40</c:v>
                </c:pt>
                <c:pt idx="2">
                  <c:v>79</c:v>
                </c:pt>
                <c:pt idx="3">
                  <c:v>115</c:v>
                </c:pt>
                <c:pt idx="4">
                  <c:v>181</c:v>
                </c:pt>
                <c:pt idx="5">
                  <c:v>241</c:v>
                </c:pt>
                <c:pt idx="6">
                  <c:v>221</c:v>
                </c:pt>
                <c:pt idx="7">
                  <c:v>301</c:v>
                </c:pt>
                <c:pt idx="8">
                  <c:v>390</c:v>
                </c:pt>
                <c:pt idx="9">
                  <c:v>338</c:v>
                </c:pt>
                <c:pt idx="10">
                  <c:v>498</c:v>
                </c:pt>
                <c:pt idx="11">
                  <c:v>289</c:v>
                </c:pt>
                <c:pt idx="12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BC-4381-AD29-14079C258D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752718969185832E-2"/>
          <c:y val="3.5825011943349735E-2"/>
          <c:w val="0.80022615923009621"/>
          <c:h val="0.907264397655214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monogr_teses_dissertações!$B$16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monogr_teses_dissertações!$C$25:$O$25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monogr_teses_dissertações!$C$16:$O$16</c:f>
              <c:numCache>
                <c:formatCode>General</c:formatCode>
                <c:ptCount val="13"/>
                <c:pt idx="0">
                  <c:v>51</c:v>
                </c:pt>
                <c:pt idx="1">
                  <c:v>1</c:v>
                </c:pt>
                <c:pt idx="2">
                  <c:v>28</c:v>
                </c:pt>
                <c:pt idx="3">
                  <c:v>54</c:v>
                </c:pt>
                <c:pt idx="4">
                  <c:v>99</c:v>
                </c:pt>
                <c:pt idx="5">
                  <c:v>84</c:v>
                </c:pt>
                <c:pt idx="6">
                  <c:v>49</c:v>
                </c:pt>
                <c:pt idx="7">
                  <c:v>56</c:v>
                </c:pt>
                <c:pt idx="8">
                  <c:v>129</c:v>
                </c:pt>
                <c:pt idx="9">
                  <c:v>74</c:v>
                </c:pt>
                <c:pt idx="10">
                  <c:v>190</c:v>
                </c:pt>
                <c:pt idx="11">
                  <c:v>0</c:v>
                </c:pt>
                <c:pt idx="12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4-400C-9C76-87B214CA0121}"/>
            </c:ext>
          </c:extLst>
        </c:ser>
        <c:ser>
          <c:idx val="1"/>
          <c:order val="1"/>
          <c:tx>
            <c:strRef>
              <c:f>monogr_teses_dissertações!$B$17</c:f>
              <c:strCache>
                <c:ptCount val="1"/>
                <c:pt idx="0">
                  <c:v>Residência Médica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monogr_teses_dissertações!$C$25:$O$25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monogr_teses_dissertações!$C$17:$O$17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4</c:v>
                </c:pt>
                <c:pt idx="8">
                  <c:v>9</c:v>
                </c:pt>
                <c:pt idx="9">
                  <c:v>12</c:v>
                </c:pt>
                <c:pt idx="10">
                  <c:v>24</c:v>
                </c:pt>
                <c:pt idx="11">
                  <c:v>17</c:v>
                </c:pt>
                <c:pt idx="1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4-400C-9C76-87B214CA0121}"/>
            </c:ext>
          </c:extLst>
        </c:ser>
        <c:ser>
          <c:idx val="2"/>
          <c:order val="2"/>
          <c:tx>
            <c:strRef>
              <c:f>monogr_teses_dissertações!$B$18</c:f>
              <c:strCache>
                <c:ptCount val="1"/>
                <c:pt idx="0">
                  <c:v>Residência Multiprofissional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monogr_teses_dissertações!$C$25:$O$25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monogr_teses_dissertações!$C$18:$O$18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E4-400C-9C76-87B214CA0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311232"/>
        <c:axId val="125337600"/>
        <c:axId val="0"/>
      </c:bar3DChart>
      <c:catAx>
        <c:axId val="12531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25337600"/>
        <c:crosses val="autoZero"/>
        <c:auto val="1"/>
        <c:lblAlgn val="ctr"/>
        <c:lblOffset val="100"/>
        <c:noMultiLvlLbl val="0"/>
      </c:catAx>
      <c:valAx>
        <c:axId val="125337600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crossAx val="125311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49944839434919"/>
          <c:y val="0.32316289701945783"/>
          <c:w val="0.16244853699109821"/>
          <c:h val="0.32485140442048466"/>
        </c:manualLayout>
      </c:layout>
      <c:overlay val="0"/>
      <c:txPr>
        <a:bodyPr/>
        <a:lstStyle/>
        <a:p>
          <a:pPr>
            <a:defRPr>
              <a:latin typeface="Century Gothic" panose="020B050202020202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861931533115062E-2"/>
          <c:y val="2.8147075986086543E-2"/>
          <c:w val="0.95036027647591836"/>
          <c:h val="0.89154663761024655"/>
        </c:manualLayout>
      </c:layout>
      <c:bar3DChart>
        <c:barDir val="col"/>
        <c:grouping val="clustered"/>
        <c:varyColors val="0"/>
        <c:ser>
          <c:idx val="0"/>
          <c:order val="0"/>
          <c:tx>
            <c:v>Tese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monogr_teses_dissertações!$C$25:$P$25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Total</c:v>
                </c:pt>
              </c:strCache>
            </c:strRef>
          </c:cat>
          <c:val>
            <c:numRef>
              <c:f>monogr_teses_dissertações!$C$36:$P$36</c:f>
              <c:numCache>
                <c:formatCode>General</c:formatCode>
                <c:ptCount val="14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25</c:v>
                </c:pt>
                <c:pt idx="9">
                  <c:v>33</c:v>
                </c:pt>
                <c:pt idx="10">
                  <c:v>35</c:v>
                </c:pt>
                <c:pt idx="11">
                  <c:v>54</c:v>
                </c:pt>
                <c:pt idx="12">
                  <c:v>58</c:v>
                </c:pt>
                <c:pt idx="13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D-4F91-91B0-52B35AA6E62C}"/>
            </c:ext>
          </c:extLst>
        </c:ser>
        <c:ser>
          <c:idx val="1"/>
          <c:order val="1"/>
          <c:tx>
            <c:v>Dissertação</c:v>
          </c:tx>
          <c:spPr>
            <a:solidFill>
              <a:srgbClr val="FFCC00"/>
            </a:solidFill>
          </c:spPr>
          <c:invertIfNegative val="0"/>
          <c:dLbls>
            <c:dLbl>
              <c:idx val="5"/>
              <c:layout>
                <c:manualLayout>
                  <c:x val="-7.3843976544652823E-3"/>
                  <c:y val="-4.3090951256499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F91-91B0-52B35AA6E62C}"/>
                </c:ext>
              </c:extLst>
            </c:dLbl>
            <c:dLbl>
              <c:idx val="6"/>
              <c:layout>
                <c:manualLayout>
                  <c:x val="-1.0153546774889695E-2"/>
                  <c:y val="-4.3090951256499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6D-4F91-91B0-52B35AA6E62C}"/>
                </c:ext>
              </c:extLst>
            </c:dLbl>
            <c:dLbl>
              <c:idx val="7"/>
              <c:layout>
                <c:manualLayout>
                  <c:x val="-7.3843976544652823E-3"/>
                  <c:y val="-2.1545475628249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6D-4F91-91B0-52B35AA6E62C}"/>
                </c:ext>
              </c:extLst>
            </c:dLbl>
            <c:dLbl>
              <c:idx val="8"/>
              <c:layout>
                <c:manualLayout>
                  <c:x val="-5.5382982408489611E-3"/>
                  <c:y val="2.1545475628249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6D-4F91-91B0-52B35AA6E62C}"/>
                </c:ext>
              </c:extLst>
            </c:dLbl>
            <c:dLbl>
              <c:idx val="9"/>
              <c:layout>
                <c:manualLayout>
                  <c:x val="-5.5382982408489611E-3"/>
                  <c:y val="2.1545475628249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6D-4F91-91B0-52B35AA6E6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monogr_teses_dissertações!$C$25:$P$25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Total</c:v>
                </c:pt>
              </c:strCache>
            </c:strRef>
          </c:cat>
          <c:val>
            <c:numRef>
              <c:f>monogr_teses_dissertações!$C$59:$P$59</c:f>
              <c:numCache>
                <c:formatCode>General</c:formatCode>
                <c:ptCount val="14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73</c:v>
                </c:pt>
                <c:pt idx="5">
                  <c:v>145</c:v>
                </c:pt>
                <c:pt idx="6">
                  <c:v>144</c:v>
                </c:pt>
                <c:pt idx="7">
                  <c:v>219</c:v>
                </c:pt>
                <c:pt idx="8" formatCode="0">
                  <c:v>217</c:v>
                </c:pt>
                <c:pt idx="9" formatCode="0">
                  <c:v>209</c:v>
                </c:pt>
                <c:pt idx="10" formatCode="0">
                  <c:v>236</c:v>
                </c:pt>
                <c:pt idx="11" formatCode="0">
                  <c:v>205</c:v>
                </c:pt>
                <c:pt idx="12" formatCode="0">
                  <c:v>250</c:v>
                </c:pt>
                <c:pt idx="13" formatCode="#,##0">
                  <c:v>1871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6D-4F91-91B0-52B35AA6E62C}"/>
            </c:ext>
          </c:extLst>
        </c:ser>
        <c:ser>
          <c:idx val="2"/>
          <c:order val="2"/>
          <c:tx>
            <c:v>Total (2006-2018)</c:v>
          </c:tx>
          <c:spPr>
            <a:solidFill>
              <a:srgbClr val="33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monogr_teses_dissertações!$C$25:$P$25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Total</c:v>
                </c:pt>
              </c:strCache>
            </c:strRef>
          </c:cat>
          <c:val>
            <c:numRef>
              <c:f>monogr_teses_dissertações!$C$60:$P$60</c:f>
              <c:numCache>
                <c:formatCode>General</c:formatCode>
                <c:ptCount val="14"/>
                <c:pt idx="0">
                  <c:v>37</c:v>
                </c:pt>
                <c:pt idx="1">
                  <c:v>39</c:v>
                </c:pt>
                <c:pt idx="2">
                  <c:v>51</c:v>
                </c:pt>
                <c:pt idx="3">
                  <c:v>61</c:v>
                </c:pt>
                <c:pt idx="4">
                  <c:v>82</c:v>
                </c:pt>
                <c:pt idx="5">
                  <c:v>156</c:v>
                </c:pt>
                <c:pt idx="6">
                  <c:v>159</c:v>
                </c:pt>
                <c:pt idx="7">
                  <c:v>237</c:v>
                </c:pt>
                <c:pt idx="8" formatCode="0">
                  <c:v>242</c:v>
                </c:pt>
                <c:pt idx="9" formatCode="0">
                  <c:v>242</c:v>
                </c:pt>
                <c:pt idx="10">
                  <c:v>271</c:v>
                </c:pt>
                <c:pt idx="11">
                  <c:v>259</c:v>
                </c:pt>
                <c:pt idx="12">
                  <c:v>308</c:v>
                </c:pt>
                <c:pt idx="13" formatCode="#,##0">
                  <c:v>2144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6D-4F91-91B0-52B35AA6E6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1792384"/>
        <c:axId val="121793920"/>
        <c:axId val="0"/>
      </c:bar3DChart>
      <c:catAx>
        <c:axId val="12179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21793920"/>
        <c:crosses val="autoZero"/>
        <c:auto val="1"/>
        <c:lblAlgn val="ctr"/>
        <c:lblOffset val="100"/>
        <c:noMultiLvlLbl val="0"/>
      </c:catAx>
      <c:valAx>
        <c:axId val="121793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179238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8.0092065644613908E-2"/>
          <c:y val="0.25744256902613022"/>
          <c:w val="0.15149142664891019"/>
          <c:h val="0.19046641543850387"/>
        </c:manualLayout>
      </c:layout>
      <c:overlay val="1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67030453299696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Quadro_afastamento_servidores!$B$78</c:f>
              <c:strCache>
                <c:ptCount val="1"/>
                <c:pt idx="0">
                  <c:v>Lotação/Ano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1F-4A12-A0C1-6076C2D9F17F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1F-4A12-A0C1-6076C2D9F17F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1F-4A12-A0C1-6076C2D9F17F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1F-4A12-A0C1-6076C2D9F17F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1F-4A12-A0C1-6076C2D9F17F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1F-4A12-A0C1-6076C2D9F17F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1F-4A12-A0C1-6076C2D9F17F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1F-4A12-A0C1-6076C2D9F17F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1F-4A12-A0C1-6076C2D9F17F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1F-4A12-A0C1-6076C2D9F17F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1F-4A12-A0C1-6076C2D9F1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Quadro_afastamento_servidores!$B$79:$B$107</c:f>
              <c:strCache>
                <c:ptCount val="29"/>
                <c:pt idx="0">
                  <c:v>ACS</c:v>
                </c:pt>
                <c:pt idx="1">
                  <c:v>BIBLIOTECA CENTRAL</c:v>
                </c:pt>
                <c:pt idx="2">
                  <c:v>BIBLIOTECA FADIR</c:v>
                </c:pt>
                <c:pt idx="3">
                  <c:v>COIN</c:v>
                </c:pt>
                <c:pt idx="4">
                  <c:v>EAD</c:v>
                </c:pt>
                <c:pt idx="5">
                  <c:v>EDITORA</c:v>
                </c:pt>
                <c:pt idx="6">
                  <c:v>ESAI</c:v>
                </c:pt>
                <c:pt idx="7">
                  <c:v>FACALE</c:v>
                </c:pt>
                <c:pt idx="8">
                  <c:v>FACE</c:v>
                </c:pt>
                <c:pt idx="9">
                  <c:v>FACET</c:v>
                </c:pt>
                <c:pt idx="10">
                  <c:v>FADIR</c:v>
                </c:pt>
                <c:pt idx="11">
                  <c:v>FAECA</c:v>
                </c:pt>
                <c:pt idx="12">
                  <c:v>FAED</c:v>
                </c:pt>
                <c:pt idx="13">
                  <c:v>FAEN</c:v>
                </c:pt>
                <c:pt idx="14">
                  <c:v>FAIND</c:v>
                </c:pt>
                <c:pt idx="15">
                  <c:v>FCA</c:v>
                </c:pt>
                <c:pt idx="16">
                  <c:v>FCBA</c:v>
                </c:pt>
                <c:pt idx="17">
                  <c:v>FCH</c:v>
                </c:pt>
                <c:pt idx="18">
                  <c:v>FCS</c:v>
                </c:pt>
                <c:pt idx="19">
                  <c:v>HU</c:v>
                </c:pt>
                <c:pt idx="20">
                  <c:v>PRAD</c:v>
                </c:pt>
                <c:pt idx="21">
                  <c:v>PROAE</c:v>
                </c:pt>
                <c:pt idx="22">
                  <c:v>PROAP</c:v>
                </c:pt>
                <c:pt idx="23">
                  <c:v>PROEX</c:v>
                </c:pt>
                <c:pt idx="24">
                  <c:v>PROGESP</c:v>
                </c:pt>
                <c:pt idx="25">
                  <c:v>PROGRAD</c:v>
                </c:pt>
                <c:pt idx="26">
                  <c:v>PROPP</c:v>
                </c:pt>
                <c:pt idx="27">
                  <c:v>PU</c:v>
                </c:pt>
                <c:pt idx="28">
                  <c:v>REITORIA</c:v>
                </c:pt>
              </c:strCache>
            </c:strRef>
          </c:cat>
          <c:val>
            <c:numRef>
              <c:f>Quadro_afastamento_servidores!$R$79:$R$107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32</c:v>
                </c:pt>
                <c:pt idx="8">
                  <c:v>16</c:v>
                </c:pt>
                <c:pt idx="9">
                  <c:v>45</c:v>
                </c:pt>
                <c:pt idx="10">
                  <c:v>17</c:v>
                </c:pt>
                <c:pt idx="11">
                  <c:v>1</c:v>
                </c:pt>
                <c:pt idx="12">
                  <c:v>28</c:v>
                </c:pt>
                <c:pt idx="13">
                  <c:v>18</c:v>
                </c:pt>
                <c:pt idx="14">
                  <c:v>11</c:v>
                </c:pt>
                <c:pt idx="15">
                  <c:v>17</c:v>
                </c:pt>
                <c:pt idx="16">
                  <c:v>17</c:v>
                </c:pt>
                <c:pt idx="17">
                  <c:v>60</c:v>
                </c:pt>
                <c:pt idx="18">
                  <c:v>14</c:v>
                </c:pt>
                <c:pt idx="19">
                  <c:v>15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2</c:v>
                </c:pt>
                <c:pt idx="24">
                  <c:v>7</c:v>
                </c:pt>
                <c:pt idx="25">
                  <c:v>10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91F-4A12-A0C1-6076C2D9F1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Quadro_resumo!$B$96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A41-48CD-B9AC-792B30B20032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41-48CD-B9AC-792B30B20032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41-48CD-B9AC-792B30B20032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41-48CD-B9AC-792B30B20032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41-48CD-B9AC-792B30B20032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41-48CD-B9AC-792B30B20032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41-48CD-B9AC-792B30B20032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41-48CD-B9AC-792B30B20032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41-48CD-B9AC-792B30B20032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41-48CD-B9AC-792B30B20032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41-48CD-B9AC-792B30B200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Quadro_resumo!$C$96:$O$96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Quadro_resumo!$C$99:$O$99</c:f>
              <c:numCache>
                <c:formatCode>#,##0</c:formatCod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17</c:v>
                </c:pt>
                <c:pt idx="6">
                  <c:v>18</c:v>
                </c:pt>
                <c:pt idx="7">
                  <c:v>21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30</c:v>
                </c:pt>
                <c:pt idx="1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A41-48CD-B9AC-792B30B200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68A-4B08-9D5A-AE2E0A08619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68A-4B08-9D5A-AE2E0A08619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68A-4B08-9D5A-AE2E0A08619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68A-4B08-9D5A-AE2E0A086194}"/>
              </c:ext>
            </c:extLst>
          </c:dPt>
          <c:dPt>
            <c:idx val="15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5-F195-4FDC-BB42-60C435EA5743}"/>
              </c:ext>
            </c:extLst>
          </c:dPt>
          <c:dLbls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8A-4B08-9D5A-AE2E0A086194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8A-4B08-9D5A-AE2E0A086194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8A-4B08-9D5A-AE2E0A086194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8A-4B08-9D5A-AE2E0A086194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8A-4B08-9D5A-AE2E0A086194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8A-4B08-9D5A-AE2E0A086194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A-4B08-9D5A-AE2E0A086194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8A-4B08-9D5A-AE2E0A086194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8A-4B08-9D5A-AE2E0A0861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Quadro_afastamento_servidores!$C$13:$R$13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Total Geral</c:v>
                </c:pt>
              </c:strCache>
            </c:strRef>
          </c:cat>
          <c:val>
            <c:numRef>
              <c:f>Quadro_afastamento_servidores!$C$16:$R$16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17</c:v>
                </c:pt>
                <c:pt idx="7">
                  <c:v>14</c:v>
                </c:pt>
                <c:pt idx="8">
                  <c:v>15</c:v>
                </c:pt>
                <c:pt idx="9">
                  <c:v>32</c:v>
                </c:pt>
                <c:pt idx="10">
                  <c:v>48</c:v>
                </c:pt>
                <c:pt idx="11">
                  <c:v>51</c:v>
                </c:pt>
                <c:pt idx="12">
                  <c:v>42</c:v>
                </c:pt>
                <c:pt idx="13">
                  <c:v>68</c:v>
                </c:pt>
                <c:pt idx="14">
                  <c:v>49</c:v>
                </c:pt>
                <c:pt idx="15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68A-4B08-9D5A-AE2E0A086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378864443058316E-3"/>
          <c:y val="4.0404717220462213E-4"/>
          <c:w val="0.94884896953098252"/>
          <c:h val="0.91467064250104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Quadro_afastamento_servidores!$B$50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336600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336600"/>
              </a:solidFill>
            </c:spPr>
            <c:extLst>
              <c:ext xmlns:c16="http://schemas.microsoft.com/office/drawing/2014/chart" uri="{C3380CC4-5D6E-409C-BE32-E72D297353CC}">
                <c16:uniqueId val="{00000001-9AB8-4875-8ED0-11F7FC871F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Quadro_afastamento_servidores!$C$49:$Q$49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Quadro_afastamento_servidores!$C$50:$Q$50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7</c:v>
                </c:pt>
                <c:pt idx="10">
                  <c:v>11</c:v>
                </c:pt>
                <c:pt idx="11">
                  <c:v>19</c:v>
                </c:pt>
                <c:pt idx="12">
                  <c:v>12</c:v>
                </c:pt>
                <c:pt idx="13">
                  <c:v>20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B8-4875-8ED0-11F7FC871F9F}"/>
            </c:ext>
          </c:extLst>
        </c:ser>
        <c:ser>
          <c:idx val="1"/>
          <c:order val="1"/>
          <c:tx>
            <c:strRef>
              <c:f>Quadro_afastamento_servidores!$B$51</c:f>
              <c:strCache>
                <c:ptCount val="1"/>
                <c:pt idx="0">
                  <c:v>Doutorado 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dLbls>
            <c:dLbl>
              <c:idx val="5"/>
              <c:layout>
                <c:manualLayout>
                  <c:x val="2.78932553669264E-3"/>
                  <c:y val="-4.884921631625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B8-4875-8ED0-11F7FC871F9F}"/>
                </c:ext>
              </c:extLst>
            </c:dLbl>
            <c:dLbl>
              <c:idx val="8"/>
              <c:layout>
                <c:manualLayout>
                  <c:x val="6.9733138417314728E-3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B8-4875-8ED0-11F7FC871F9F}"/>
                </c:ext>
              </c:extLst>
            </c:dLbl>
            <c:dLbl>
              <c:idx val="11"/>
              <c:layout>
                <c:manualLayout>
                  <c:x val="8.3679766100778694E-3"/>
                  <c:y val="-4.884921631625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B8-4875-8ED0-11F7FC871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Quadro_afastamento_servidores!$C$49:$Q$49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Quadro_afastamento_servidores!$C$51:$Q$51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7</c:v>
                </c:pt>
                <c:pt idx="10">
                  <c:v>21</c:v>
                </c:pt>
                <c:pt idx="11">
                  <c:v>15</c:v>
                </c:pt>
                <c:pt idx="12">
                  <c:v>19</c:v>
                </c:pt>
                <c:pt idx="13">
                  <c:v>30</c:v>
                </c:pt>
                <c:pt idx="1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B8-4875-8ED0-11F7FC871F9F}"/>
            </c:ext>
          </c:extLst>
        </c:ser>
        <c:ser>
          <c:idx val="2"/>
          <c:order val="2"/>
          <c:tx>
            <c:strRef>
              <c:f>Quadro_afastamento_servidores!$B$52</c:f>
              <c:strCache>
                <c:ptCount val="1"/>
                <c:pt idx="0">
                  <c:v>Pós-Doutorado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5.5786510733851786E-3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B8-4875-8ED0-11F7FC871F9F}"/>
                </c:ext>
              </c:extLst>
            </c:dLbl>
            <c:dLbl>
              <c:idx val="10"/>
              <c:layout>
                <c:manualLayout>
                  <c:x val="9.76263937842406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B8-4875-8ED0-11F7FC871F9F}"/>
                </c:ext>
              </c:extLst>
            </c:dLbl>
            <c:dLbl>
              <c:idx val="11"/>
              <c:layout>
                <c:manualLayout>
                  <c:x val="8.3679766100778694E-3"/>
                  <c:y val="-4.88492163162541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B8-4875-8ED0-11F7FC871F9F}"/>
                </c:ext>
              </c:extLst>
            </c:dLbl>
            <c:dLbl>
              <c:idx val="12"/>
              <c:layout>
                <c:manualLayout>
                  <c:x val="7.64474335859158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05-44E1-809C-64D24A03C5BB}"/>
                </c:ext>
              </c:extLst>
            </c:dLbl>
            <c:dLbl>
              <c:idx val="13"/>
              <c:layout>
                <c:manualLayout>
                  <c:x val="9.55592919823934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05-44E1-809C-64D24A03C5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Quadro_afastamento_servidores!$C$49:$Q$49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Quadro_afastamento_servidores!$C$52:$Q$52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18</c:v>
                </c:pt>
                <c:pt idx="10">
                  <c:v>16</c:v>
                </c:pt>
                <c:pt idx="11">
                  <c:v>17</c:v>
                </c:pt>
                <c:pt idx="12">
                  <c:v>11</c:v>
                </c:pt>
                <c:pt idx="13">
                  <c:v>18</c:v>
                </c:pt>
                <c:pt idx="1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B8-4875-8ED0-11F7FC871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shape val="box"/>
        <c:axId val="125508992"/>
        <c:axId val="125514880"/>
        <c:axId val="0"/>
      </c:bar3DChart>
      <c:catAx>
        <c:axId val="12550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25514880"/>
        <c:crosses val="autoZero"/>
        <c:auto val="1"/>
        <c:lblAlgn val="ctr"/>
        <c:lblOffset val="100"/>
        <c:noMultiLvlLbl val="0"/>
      </c:catAx>
      <c:valAx>
        <c:axId val="125514880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2550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151392404225134E-2"/>
          <c:y val="0.13319367370478558"/>
          <c:w val="0.14868092812601907"/>
          <c:h val="0.31184492949514225"/>
        </c:manualLayout>
      </c:layout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Quadro_afastamento_servidores!$B$22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5F77-4F9D-948F-A9AD73F812B7}"/>
              </c:ext>
            </c:extLst>
          </c:dPt>
          <c:dPt>
            <c:idx val="3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F-77A9-4D92-81C3-DAD6C8BBC72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7A9-4D92-81C3-DAD6C8BBC72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7A9-4D92-81C3-DAD6C8BBC72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7A9-4D92-81C3-DAD6C8BBC726}"/>
              </c:ext>
            </c:extLst>
          </c:dPt>
          <c:dPt>
            <c:idx val="14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4-77A9-4D92-81C3-DAD6C8BBC726}"/>
              </c:ext>
            </c:extLst>
          </c:dPt>
          <c:dLbls>
            <c:dLbl>
              <c:idx val="2"/>
              <c:layout>
                <c:manualLayout>
                  <c:x val="3.6190476190476051E-2"/>
                  <c:y val="-5.9320481791463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77-4F9D-948F-A9AD73F812B7}"/>
                </c:ext>
              </c:extLst>
            </c:dLbl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7A9-4D92-81C3-DAD6C8BBC726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A9-4D92-81C3-DAD6C8BBC726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A9-4D92-81C3-DAD6C8BBC726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A9-4D92-81C3-DAD6C8BBC726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A9-4D92-81C3-DAD6C8BBC726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A9-4D92-81C3-DAD6C8BBC726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A9-4D92-81C3-DAD6C8BBC726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A9-4D92-81C3-DAD6C8BBC726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A9-4D92-81C3-DAD6C8BBC726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A9-4D92-81C3-DAD6C8BBC7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Quadro_afastamento_servidores!$B$23:$B$25</c:f>
              <c:strCache>
                <c:ptCount val="3"/>
                <c:pt idx="0">
                  <c:v>Integral</c:v>
                </c:pt>
                <c:pt idx="1">
                  <c:v>Parcial</c:v>
                </c:pt>
                <c:pt idx="2">
                  <c:v>Total Geral</c:v>
                </c:pt>
              </c:strCache>
            </c:strRef>
          </c:cat>
          <c:val>
            <c:numRef>
              <c:f>Quadro_afastamento_servidores!$R$23:$R$25</c:f>
              <c:numCache>
                <c:formatCode>General</c:formatCode>
                <c:ptCount val="3"/>
                <c:pt idx="0">
                  <c:v>290</c:v>
                </c:pt>
                <c:pt idx="1">
                  <c:v>65</c:v>
                </c:pt>
                <c:pt idx="2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A9-4D92-81C3-DAD6C8BBC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3E-49FB-AF33-B444123543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33E-49FB-AF33-B444123543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33E-49FB-AF33-B444123543A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33E-49FB-AF33-B444123543A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33E-49FB-AF33-B444123543AF}"/>
              </c:ext>
            </c:extLst>
          </c:dPt>
          <c:dPt>
            <c:idx val="15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462B-43BF-80B7-9EEFA8D4BD35}"/>
              </c:ext>
            </c:extLst>
          </c:dPt>
          <c:dLbls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3E-49FB-AF33-B444123543AF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3E-49FB-AF33-B444123543AF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3E-49FB-AF33-B444123543AF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3E-49FB-AF33-B444123543AF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3E-49FB-AF33-B444123543AF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3E-49FB-AF33-B444123543AF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3E-49FB-AF33-B444123543AF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3E-49FB-AF33-B444123543AF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3E-49FB-AF33-B444123543AF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3E-49FB-AF33-B444123543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Quadro_afastamento_servidores!$C$13:$R$13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Total Geral</c:v>
                </c:pt>
              </c:strCache>
            </c:strRef>
          </c:cat>
          <c:val>
            <c:numRef>
              <c:f>Quadro_afastamento_servidores!$C$14:$R$14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6</c:v>
                </c:pt>
                <c:pt idx="6">
                  <c:v>14</c:v>
                </c:pt>
                <c:pt idx="7">
                  <c:v>11</c:v>
                </c:pt>
                <c:pt idx="8">
                  <c:v>7</c:v>
                </c:pt>
                <c:pt idx="9">
                  <c:v>20</c:v>
                </c:pt>
                <c:pt idx="10">
                  <c:v>31</c:v>
                </c:pt>
                <c:pt idx="11">
                  <c:v>27</c:v>
                </c:pt>
                <c:pt idx="12">
                  <c:v>26</c:v>
                </c:pt>
                <c:pt idx="13">
                  <c:v>42</c:v>
                </c:pt>
                <c:pt idx="14">
                  <c:v>35</c:v>
                </c:pt>
                <c:pt idx="15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33E-49FB-AF33-B4441235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AB3-4135-8AF6-429A44995AF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AB3-4135-8AF6-429A44995AF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AB3-4135-8AF6-429A44995AF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AB3-4135-8AF6-429A44995AF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AB3-4135-8AF6-429A44995AF7}"/>
              </c:ext>
            </c:extLst>
          </c:dPt>
          <c:dPt>
            <c:idx val="15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9EB7-4CCF-B73D-2E79497EBE1D}"/>
              </c:ext>
            </c:extLst>
          </c:dPt>
          <c:dLbls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B3-4135-8AF6-429A44995AF7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B3-4135-8AF6-429A44995AF7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B3-4135-8AF6-429A44995AF7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B3-4135-8AF6-429A44995AF7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B3-4135-8AF6-429A44995AF7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B3-4135-8AF6-429A44995AF7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B3-4135-8AF6-429A44995AF7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B3-4135-8AF6-429A44995AF7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B3-4135-8AF6-429A44995AF7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B3-4135-8AF6-429A44995A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Quadro_afastamento_servidores!$C$13:$R$13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Total Geral</c:v>
                </c:pt>
              </c:strCache>
            </c:strRef>
          </c:cat>
          <c:val>
            <c:numRef>
              <c:f>Quadro_afastamento_servidores!$C$15:$R$15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12</c:v>
                </c:pt>
                <c:pt idx="10">
                  <c:v>17</c:v>
                </c:pt>
                <c:pt idx="11">
                  <c:v>24</c:v>
                </c:pt>
                <c:pt idx="12">
                  <c:v>16</c:v>
                </c:pt>
                <c:pt idx="13">
                  <c:v>26</c:v>
                </c:pt>
                <c:pt idx="14">
                  <c:v>14</c:v>
                </c:pt>
                <c:pt idx="1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AB3-4135-8AF6-429A44995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Quadro_afastamento_servidores!$B$31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0E73-491A-8E47-CB0596559661}"/>
              </c:ext>
            </c:extLst>
          </c:dPt>
          <c:dPt>
            <c:idx val="3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FD2D-4EAF-909A-263C7E2C82D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D2D-4EAF-909A-263C7E2C82D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D2D-4EAF-909A-263C7E2C82D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D2D-4EAF-909A-263C7E2C82DC}"/>
              </c:ext>
            </c:extLst>
          </c:dPt>
          <c:dPt>
            <c:idx val="14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6-FD2D-4EAF-909A-263C7E2C82DC}"/>
              </c:ext>
            </c:extLst>
          </c:dPt>
          <c:dLbls>
            <c:dLbl>
              <c:idx val="2"/>
              <c:layout>
                <c:manualLayout>
                  <c:x val="2.2857142857142857E-2"/>
                  <c:y val="-6.5564743032670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73-491A-8E47-CB0596559661}"/>
                </c:ext>
              </c:extLst>
            </c:dLbl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D-4EAF-909A-263C7E2C82DC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2D-4EAF-909A-263C7E2C82DC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2D-4EAF-909A-263C7E2C82DC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2D-4EAF-909A-263C7E2C82DC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2D-4EAF-909A-263C7E2C82DC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2D-4EAF-909A-263C7E2C82DC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D-4EAF-909A-263C7E2C82DC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D-4EAF-909A-263C7E2C82DC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2D-4EAF-909A-263C7E2C82DC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2D-4EAF-909A-263C7E2C82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Quadro_afastamento_servidores!$B$32:$B$34</c:f>
              <c:strCache>
                <c:ptCount val="3"/>
                <c:pt idx="0">
                  <c:v>Integral</c:v>
                </c:pt>
                <c:pt idx="1">
                  <c:v>Parcial</c:v>
                </c:pt>
                <c:pt idx="2">
                  <c:v>Total Geral</c:v>
                </c:pt>
              </c:strCache>
            </c:strRef>
          </c:cat>
          <c:val>
            <c:numRef>
              <c:f>Quadro_afastamento_servidores!$R$32:$R$34</c:f>
              <c:numCache>
                <c:formatCode>General</c:formatCode>
                <c:ptCount val="3"/>
                <c:pt idx="0">
                  <c:v>225</c:v>
                </c:pt>
                <c:pt idx="1">
                  <c:v>6</c:v>
                </c:pt>
                <c:pt idx="2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D2D-4EAF-909A-263C7E2C8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Quadro_afastamento_servidores!$B$40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2FB9-4ADE-8C1A-CEF5D50018E2}"/>
              </c:ext>
            </c:extLst>
          </c:dPt>
          <c:dPt>
            <c:idx val="3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7F80-415B-AFC1-D14CA1CE839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F80-415B-AFC1-D14CA1CE839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F80-415B-AFC1-D14CA1CE839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F80-415B-AFC1-D14CA1CE8391}"/>
              </c:ext>
            </c:extLst>
          </c:dPt>
          <c:dPt>
            <c:idx val="14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6-7F80-415B-AFC1-D14CA1CE8391}"/>
              </c:ext>
            </c:extLst>
          </c:dPt>
          <c:dLbls>
            <c:dLbl>
              <c:idx val="2"/>
              <c:layout>
                <c:manualLayout>
                  <c:x val="1.7142857142857144E-2"/>
                  <c:y val="-5.9320481791463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B9-4ADE-8C1A-CEF5D50018E2}"/>
                </c:ext>
              </c:extLst>
            </c:dLbl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80-415B-AFC1-D14CA1CE8391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80-415B-AFC1-D14CA1CE8391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80-415B-AFC1-D14CA1CE8391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80-415B-AFC1-D14CA1CE8391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80-415B-AFC1-D14CA1CE8391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80-415B-AFC1-D14CA1CE8391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80-415B-AFC1-D14CA1CE8391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80-415B-AFC1-D14CA1CE8391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80-415B-AFC1-D14CA1CE8391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80-415B-AFC1-D14CA1CE83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Quadro_afastamento_servidores!$B$41:$B$43</c:f>
              <c:strCache>
                <c:ptCount val="3"/>
                <c:pt idx="0">
                  <c:v>Integral</c:v>
                </c:pt>
                <c:pt idx="1">
                  <c:v>Parcial</c:v>
                </c:pt>
                <c:pt idx="2">
                  <c:v>Total Geral</c:v>
                </c:pt>
              </c:strCache>
            </c:strRef>
          </c:cat>
          <c:val>
            <c:numRef>
              <c:f>Quadro_afastamento_servidores!$R$41:$R$43</c:f>
              <c:numCache>
                <c:formatCode>General</c:formatCode>
                <c:ptCount val="3"/>
                <c:pt idx="0">
                  <c:v>65</c:v>
                </c:pt>
                <c:pt idx="1">
                  <c:v>59</c:v>
                </c:pt>
                <c:pt idx="2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F80-415B-AFC1-D14CA1CE8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Quadro_bolsas_CAPES!$B$13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607-41D9-8D54-256F91C46B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607-41D9-8D54-256F91C46B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607-41D9-8D54-256F91C46BA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607-41D9-8D54-256F91C46BAF}"/>
              </c:ext>
            </c:extLst>
          </c:dPt>
          <c:dPt>
            <c:idx val="14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6-A607-41D9-8D54-256F91C46BAF}"/>
              </c:ext>
            </c:extLst>
          </c:dPt>
          <c:dLbls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07-41D9-8D54-256F91C46BAF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07-41D9-8D54-256F91C46BAF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07-41D9-8D54-256F91C46BAF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07-41D9-8D54-256F91C46BAF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07-41D9-8D54-256F91C46BAF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07-41D9-8D54-256F91C46BAF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07-41D9-8D54-256F91C46BAF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07-41D9-8D54-256F91C46BAF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07-41D9-8D54-256F91C46BAF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07-41D9-8D54-256F91C46B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Quadro_bolsas_CAPES!$C$13:$J$13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Quadro_bolsas_CAPES!$C$16:$J$16</c:f>
              <c:numCache>
                <c:formatCode>General</c:formatCode>
                <c:ptCount val="8"/>
                <c:pt idx="0">
                  <c:v>245</c:v>
                </c:pt>
                <c:pt idx="1">
                  <c:v>251</c:v>
                </c:pt>
                <c:pt idx="2">
                  <c:v>295</c:v>
                </c:pt>
                <c:pt idx="3">
                  <c:v>309</c:v>
                </c:pt>
                <c:pt idx="4">
                  <c:v>335</c:v>
                </c:pt>
                <c:pt idx="5">
                  <c:v>333</c:v>
                </c:pt>
                <c:pt idx="6">
                  <c:v>336</c:v>
                </c:pt>
                <c:pt idx="7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07-41D9-8D54-256F91C46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67030453299696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Quadro_bolsas_CAPES!$B$54</c:f>
              <c:strCache>
                <c:ptCount val="1"/>
                <c:pt idx="0">
                  <c:v>Faculdade/mês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590-49A6-862F-C36CBAFB3020}"/>
              </c:ext>
            </c:extLst>
          </c:dPt>
          <c:dPt>
            <c:idx val="10"/>
            <c:invertIfNegative val="0"/>
            <c:bubble3D val="0"/>
            <c:spPr>
              <a:solidFill>
                <a:srgbClr val="0066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7590-49A6-862F-C36CBAFB3020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90-49A6-862F-C36CBAFB3020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90-49A6-862F-C36CBAFB3020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0-49A6-862F-C36CBAFB3020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90-49A6-862F-C36CBAFB3020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90-49A6-862F-C36CBAFB3020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90-49A6-862F-C36CBAFB3020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90-49A6-862F-C36CBAFB3020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90-49A6-862F-C36CBAFB3020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90-49A6-862F-C36CBAFB3020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90-49A6-862F-C36CBAFB30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Quadro_bolsas_CAPES!$B$39:$B$49</c:f>
              <c:strCache>
                <c:ptCount val="11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FCA</c:v>
                </c:pt>
                <c:pt idx="7">
                  <c:v>FCBA</c:v>
                </c:pt>
                <c:pt idx="8">
                  <c:v>FCH</c:v>
                </c:pt>
                <c:pt idx="9">
                  <c:v>FCS</c:v>
                </c:pt>
                <c:pt idx="10">
                  <c:v>Total Geral</c:v>
                </c:pt>
              </c:strCache>
            </c:strRef>
          </c:cat>
          <c:val>
            <c:numRef>
              <c:f>Quadro_bolsas_CAPES!$N$39:$N$49</c:f>
              <c:numCache>
                <c:formatCode>General</c:formatCode>
                <c:ptCount val="11"/>
                <c:pt idx="0">
                  <c:v>17</c:v>
                </c:pt>
                <c:pt idx="1">
                  <c:v>9</c:v>
                </c:pt>
                <c:pt idx="2">
                  <c:v>47</c:v>
                </c:pt>
                <c:pt idx="3">
                  <c:v>4</c:v>
                </c:pt>
                <c:pt idx="4">
                  <c:v>17</c:v>
                </c:pt>
                <c:pt idx="5">
                  <c:v>4</c:v>
                </c:pt>
                <c:pt idx="6">
                  <c:v>85</c:v>
                </c:pt>
                <c:pt idx="7">
                  <c:v>59</c:v>
                </c:pt>
                <c:pt idx="8">
                  <c:v>81</c:v>
                </c:pt>
                <c:pt idx="9">
                  <c:v>19</c:v>
                </c:pt>
                <c:pt idx="10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90-49A6-862F-C36CBAFB30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12101797707274"/>
          <c:y val="2.5730994152046785E-2"/>
          <c:w val="0.85987898202292723"/>
          <c:h val="0.817187904766342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Quadro_bolsas_CAPES!$B$22</c:f>
              <c:strCache>
                <c:ptCount val="1"/>
                <c:pt idx="0">
                  <c:v>Doutorado                     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Quadro_bolsas_CAPES!$C$22:$N$22</c:f>
              <c:numCache>
                <c:formatCode>General</c:formatCode>
                <c:ptCount val="12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100</c:v>
                </c:pt>
                <c:pt idx="4">
                  <c:v>103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C-4898-819B-934B83C7A021}"/>
            </c:ext>
          </c:extLst>
        </c:ser>
        <c:ser>
          <c:idx val="1"/>
          <c:order val="1"/>
          <c:tx>
            <c:strRef>
              <c:f>Quadro_bolsas_CAPES!$B$23</c:f>
              <c:strCache>
                <c:ptCount val="1"/>
                <c:pt idx="0">
                  <c:v>Mestrado                     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Quadro_bolsas_CAPES!$C$23:$N$23</c:f>
              <c:numCache>
                <c:formatCode>General</c:formatCode>
                <c:ptCount val="12"/>
                <c:pt idx="0">
                  <c:v>236</c:v>
                </c:pt>
                <c:pt idx="1">
                  <c:v>235</c:v>
                </c:pt>
                <c:pt idx="2">
                  <c:v>211</c:v>
                </c:pt>
                <c:pt idx="3">
                  <c:v>236</c:v>
                </c:pt>
                <c:pt idx="4">
                  <c:v>238</c:v>
                </c:pt>
                <c:pt idx="5">
                  <c:v>239</c:v>
                </c:pt>
                <c:pt idx="6">
                  <c:v>239</c:v>
                </c:pt>
                <c:pt idx="7">
                  <c:v>240</c:v>
                </c:pt>
                <c:pt idx="8">
                  <c:v>240</c:v>
                </c:pt>
                <c:pt idx="9">
                  <c:v>235</c:v>
                </c:pt>
                <c:pt idx="10">
                  <c:v>238</c:v>
                </c:pt>
                <c:pt idx="11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C-4898-819B-934B83C7A021}"/>
            </c:ext>
          </c:extLst>
        </c:ser>
        <c:ser>
          <c:idx val="2"/>
          <c:order val="2"/>
          <c:tx>
            <c:strRef>
              <c:f>Quadro_bolsas_CAPES!$B$24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Quadro_bolsas_CAPES!$C$24:$N$24</c:f>
              <c:numCache>
                <c:formatCode>General</c:formatCode>
                <c:ptCount val="12"/>
                <c:pt idx="0">
                  <c:v>335</c:v>
                </c:pt>
                <c:pt idx="1">
                  <c:v>334</c:v>
                </c:pt>
                <c:pt idx="2">
                  <c:v>310</c:v>
                </c:pt>
                <c:pt idx="3">
                  <c:v>336</c:v>
                </c:pt>
                <c:pt idx="4">
                  <c:v>341</c:v>
                </c:pt>
                <c:pt idx="5">
                  <c:v>345</c:v>
                </c:pt>
                <c:pt idx="6">
                  <c:v>345</c:v>
                </c:pt>
                <c:pt idx="7">
                  <c:v>346</c:v>
                </c:pt>
                <c:pt idx="8">
                  <c:v>346</c:v>
                </c:pt>
                <c:pt idx="9">
                  <c:v>339</c:v>
                </c:pt>
                <c:pt idx="10">
                  <c:v>342</c:v>
                </c:pt>
                <c:pt idx="11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C-4898-819B-934B83C7A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7281792"/>
        <c:axId val="147283328"/>
        <c:axId val="0"/>
      </c:bar3D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33713940155529E-2"/>
          <c:y val="3.4920634920634921E-2"/>
          <c:w val="0.95753424777186769"/>
          <c:h val="0.886084989376327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Quadro_resumo!$B$97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50800" dir="5400000" algn="ctr" rotWithShape="0">
                <a:srgbClr val="000000">
                  <a:alpha val="43137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Quadro_resumo!$C$96:$O$96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Quadro_resumo!$C$97:$O$97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1-4980-A96C-FB2F2E59F1A6}"/>
            </c:ext>
          </c:extLst>
        </c:ser>
        <c:ser>
          <c:idx val="1"/>
          <c:order val="1"/>
          <c:tx>
            <c:strRef>
              <c:f>Quadro_resumo!$B$98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FF00"/>
            </a:solidFill>
            <a:effectLst>
              <a:outerShdw blurRad="50800" dist="50800" dir="5400000" algn="ctr" rotWithShape="0">
                <a:srgbClr val="000000">
                  <a:alpha val="43137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ED41-4980-A96C-FB2F2E59F1A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ED41-4980-A96C-FB2F2E59F1A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ED41-4980-A96C-FB2F2E59F1A6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ED41-4980-A96C-FB2F2E59F1A6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ED41-4980-A96C-FB2F2E59F1A6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ED41-4980-A96C-FB2F2E59F1A6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ED41-4980-A96C-FB2F2E59F1A6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0-ED41-4980-A96C-FB2F2E59F1A6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2-ED41-4980-A96C-FB2F2E59F1A6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4-ED41-4980-A96C-FB2F2E59F1A6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ED41-4980-A96C-FB2F2E59F1A6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ED41-4980-A96C-FB2F2E59F1A6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2F87-47EA-ABDF-D8DAF144BBA2}"/>
              </c:ext>
            </c:extLst>
          </c:dPt>
          <c:dLbls>
            <c:dLbl>
              <c:idx val="9"/>
              <c:layout>
                <c:manualLayout>
                  <c:x val="1.02379008702484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41-4980-A96C-FB2F2E59F1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Quadro_resumo!$C$96:$O$96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Quadro_resumo!$C$98:$O$98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18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D41-4980-A96C-FB2F2E59F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082560"/>
        <c:axId val="28084096"/>
        <c:axId val="0"/>
      </c:bar3DChart>
      <c:catAx>
        <c:axId val="2808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entury Gothic" panose="020B0502020202020204" pitchFamily="34" charset="0"/>
              </a:defRPr>
            </a:pPr>
            <a:endParaRPr lang="pt-BR"/>
          </a:p>
        </c:txPr>
        <c:crossAx val="28084096"/>
        <c:crosses val="autoZero"/>
        <c:auto val="1"/>
        <c:lblAlgn val="ctr"/>
        <c:lblOffset val="100"/>
        <c:noMultiLvlLbl val="0"/>
      </c:catAx>
      <c:valAx>
        <c:axId val="28084096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crossAx val="28082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6315352895225456E-2"/>
          <c:y val="0.14353405824271967"/>
          <c:w val="0.12936080239841402"/>
          <c:h val="0.11295788026496688"/>
        </c:manualLayout>
      </c:layout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12101797707274"/>
          <c:y val="2.5730994152046785E-2"/>
          <c:w val="0.85987898202292723"/>
          <c:h val="0.817187904766342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Quadro_bolsas_CAPES!$B$30</c:f>
              <c:strCache>
                <c:ptCount val="1"/>
                <c:pt idx="0">
                  <c:v>Doutorado                     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Quadro_bolsas_CAPES!$C$29:$N$29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Quadro_bolsas_CAPES!$C$30:$N$30</c:f>
              <c:numCache>
                <c:formatCode>"R$"\ #,##0.00</c:formatCode>
                <c:ptCount val="12"/>
                <c:pt idx="0">
                  <c:v>220000</c:v>
                </c:pt>
                <c:pt idx="1">
                  <c:v>220000</c:v>
                </c:pt>
                <c:pt idx="2">
                  <c:v>217800</c:v>
                </c:pt>
                <c:pt idx="3">
                  <c:v>220000</c:v>
                </c:pt>
                <c:pt idx="4">
                  <c:v>226600</c:v>
                </c:pt>
                <c:pt idx="5">
                  <c:v>233200</c:v>
                </c:pt>
                <c:pt idx="6">
                  <c:v>233200</c:v>
                </c:pt>
                <c:pt idx="7">
                  <c:v>233200</c:v>
                </c:pt>
                <c:pt idx="8">
                  <c:v>231000</c:v>
                </c:pt>
                <c:pt idx="9">
                  <c:v>231000</c:v>
                </c:pt>
                <c:pt idx="10">
                  <c:v>228800</c:v>
                </c:pt>
                <c:pt idx="11">
                  <c:v>228800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9-4605-A375-B21BCF61D444}"/>
            </c:ext>
          </c:extLst>
        </c:ser>
        <c:ser>
          <c:idx val="1"/>
          <c:order val="1"/>
          <c:tx>
            <c:strRef>
              <c:f>Quadro_bolsas_CAPES!$B$31</c:f>
              <c:strCache>
                <c:ptCount val="1"/>
                <c:pt idx="0">
                  <c:v>Mestrado                     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Quadro_bolsas_CAPES!$C$29:$N$29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Quadro_bolsas_CAPES!$C$31:$N$31</c:f>
              <c:numCache>
                <c:formatCode>"R$"\ #,##0.00</c:formatCode>
                <c:ptCount val="12"/>
                <c:pt idx="0">
                  <c:v>354000</c:v>
                </c:pt>
                <c:pt idx="1">
                  <c:v>352500</c:v>
                </c:pt>
                <c:pt idx="2">
                  <c:v>315000</c:v>
                </c:pt>
                <c:pt idx="3">
                  <c:v>343500</c:v>
                </c:pt>
                <c:pt idx="4">
                  <c:v>361500</c:v>
                </c:pt>
                <c:pt idx="5">
                  <c:v>366000</c:v>
                </c:pt>
                <c:pt idx="6">
                  <c:v>358500</c:v>
                </c:pt>
                <c:pt idx="7">
                  <c:v>360000</c:v>
                </c:pt>
                <c:pt idx="8">
                  <c:v>360000</c:v>
                </c:pt>
                <c:pt idx="9">
                  <c:v>352500</c:v>
                </c:pt>
                <c:pt idx="10">
                  <c:v>355500</c:v>
                </c:pt>
                <c:pt idx="11">
                  <c:v>361500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9-4605-A375-B21BCF61D444}"/>
            </c:ext>
          </c:extLst>
        </c:ser>
        <c:ser>
          <c:idx val="2"/>
          <c:order val="2"/>
          <c:tx>
            <c:strRef>
              <c:f>Quadro_bolsas_CAPES!$B$32</c:f>
              <c:strCache>
                <c:ptCount val="1"/>
                <c:pt idx="0">
                  <c:v>Total mês</c:v>
                </c:pt>
              </c:strCache>
            </c:strRef>
          </c:tx>
          <c:spPr>
            <a:noFill/>
          </c:spPr>
          <c:invertIfNegative val="0"/>
          <c:cat>
            <c:strRef>
              <c:f>Quadro_bolsas_CAPES!$C$29:$N$29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Quadro_bolsas_CAPES!$C$32:$N$32</c:f>
              <c:numCache>
                <c:formatCode>"R$"\ #,##0.00</c:formatCode>
                <c:ptCount val="12"/>
                <c:pt idx="0">
                  <c:v>574000</c:v>
                </c:pt>
                <c:pt idx="1">
                  <c:v>572500</c:v>
                </c:pt>
                <c:pt idx="2">
                  <c:v>532800</c:v>
                </c:pt>
                <c:pt idx="3">
                  <c:v>563500</c:v>
                </c:pt>
                <c:pt idx="4">
                  <c:v>588100</c:v>
                </c:pt>
                <c:pt idx="5">
                  <c:v>599200</c:v>
                </c:pt>
                <c:pt idx="6">
                  <c:v>591700</c:v>
                </c:pt>
                <c:pt idx="7">
                  <c:v>593200</c:v>
                </c:pt>
                <c:pt idx="8">
                  <c:v>591000</c:v>
                </c:pt>
                <c:pt idx="9">
                  <c:v>583500</c:v>
                </c:pt>
                <c:pt idx="10">
                  <c:v>584300</c:v>
                </c:pt>
                <c:pt idx="11">
                  <c:v>590300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9-4605-A375-B21BCF61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7281792"/>
        <c:axId val="147283328"/>
        <c:axId val="0"/>
      </c:bar3D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12101797707274"/>
          <c:y val="2.5730994152046785E-2"/>
          <c:w val="0.85987898202292723"/>
          <c:h val="0.817187904766342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'Quadros_Bolsas CNPq e fundect'!$B$23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'Quadros_Bolsas CNPq e fundect'!$D$22:$O$22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fundect'!$D$23:$O$23</c:f>
              <c:numCache>
                <c:formatCode>General</c:formatCode>
                <c:ptCount val="12"/>
                <c:pt idx="0">
                  <c:v>22</c:v>
                </c:pt>
                <c:pt idx="1">
                  <c:v>23</c:v>
                </c:pt>
                <c:pt idx="2">
                  <c:v>22</c:v>
                </c:pt>
                <c:pt idx="3">
                  <c:v>22</c:v>
                </c:pt>
                <c:pt idx="4">
                  <c:v>21</c:v>
                </c:pt>
                <c:pt idx="5">
                  <c:v>21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19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6-4C7A-AB25-5F9E2E98965F}"/>
            </c:ext>
          </c:extLst>
        </c:ser>
        <c:ser>
          <c:idx val="1"/>
          <c:order val="1"/>
          <c:tx>
            <c:strRef>
              <c:f>'Quadros_Bolsas CNPq e fundect'!$B$24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'Quadros_Bolsas CNPq e fundect'!$D$22:$O$22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fundect'!$D$24:$O$24</c:f>
              <c:numCache>
                <c:formatCode>General</c:formatCode>
                <c:ptCount val="12"/>
                <c:pt idx="0">
                  <c:v>43</c:v>
                </c:pt>
                <c:pt idx="1">
                  <c:v>45</c:v>
                </c:pt>
                <c:pt idx="2">
                  <c:v>47</c:v>
                </c:pt>
                <c:pt idx="3">
                  <c:v>43</c:v>
                </c:pt>
                <c:pt idx="4">
                  <c:v>42</c:v>
                </c:pt>
                <c:pt idx="5">
                  <c:v>39</c:v>
                </c:pt>
                <c:pt idx="6">
                  <c:v>38</c:v>
                </c:pt>
                <c:pt idx="7">
                  <c:v>35</c:v>
                </c:pt>
                <c:pt idx="8">
                  <c:v>32</c:v>
                </c:pt>
                <c:pt idx="9">
                  <c:v>31</c:v>
                </c:pt>
                <c:pt idx="10">
                  <c:v>31</c:v>
                </c:pt>
                <c:pt idx="11" formatCode="#,##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6-4C7A-AB25-5F9E2E98965F}"/>
            </c:ext>
          </c:extLst>
        </c:ser>
        <c:ser>
          <c:idx val="2"/>
          <c:order val="2"/>
          <c:tx>
            <c:strRef>
              <c:f>'Quadros_Bolsas CNPq e fundect'!$B$25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cat>
            <c:strRef>
              <c:f>'Quadros_Bolsas CNPq e fundect'!$D$22:$O$22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fundect'!$D$25:$O$25</c:f>
              <c:numCache>
                <c:formatCode>General</c:formatCode>
                <c:ptCount val="12"/>
                <c:pt idx="0">
                  <c:v>65</c:v>
                </c:pt>
                <c:pt idx="1">
                  <c:v>68</c:v>
                </c:pt>
                <c:pt idx="2">
                  <c:v>69</c:v>
                </c:pt>
                <c:pt idx="3">
                  <c:v>65</c:v>
                </c:pt>
                <c:pt idx="4">
                  <c:v>63</c:v>
                </c:pt>
                <c:pt idx="5">
                  <c:v>60</c:v>
                </c:pt>
                <c:pt idx="6">
                  <c:v>58</c:v>
                </c:pt>
                <c:pt idx="7">
                  <c:v>55</c:v>
                </c:pt>
                <c:pt idx="8">
                  <c:v>52</c:v>
                </c:pt>
                <c:pt idx="9">
                  <c:v>50</c:v>
                </c:pt>
                <c:pt idx="10">
                  <c:v>47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D6-4C7A-AB25-5F9E2E98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7281792"/>
        <c:axId val="147283328"/>
        <c:axId val="0"/>
      </c:bar3D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21270214499834"/>
          <c:y val="0"/>
          <c:w val="0.89278729785500166"/>
          <c:h val="0.817187904766342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'Quadros_Bolsas CNPq e fundect'!$B$14</c:f>
              <c:strCache>
                <c:ptCount val="1"/>
                <c:pt idx="0">
                  <c:v>CNPq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'Quadros_Bolsas CNPq e fundect'!$D$13:$O$13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fundect'!$D$14:$O$14</c:f>
              <c:numCache>
                <c:formatCode>General</c:formatCode>
                <c:ptCount val="12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19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C-46A2-947F-0BA892CCE12F}"/>
            </c:ext>
          </c:extLst>
        </c:ser>
        <c:ser>
          <c:idx val="1"/>
          <c:order val="1"/>
          <c:tx>
            <c:strRef>
              <c:f>'Quadros_Bolsas CNPq e fundect'!$B$15</c:f>
              <c:strCache>
                <c:ptCount val="1"/>
                <c:pt idx="0">
                  <c:v>FUNDECT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'Quadros_Bolsas CNPq e fundect'!$D$13:$O$13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fundect'!$D$15:$O$15</c:f>
              <c:numCache>
                <c:formatCode>General</c:formatCode>
                <c:ptCount val="12"/>
                <c:pt idx="0">
                  <c:v>46</c:v>
                </c:pt>
                <c:pt idx="1">
                  <c:v>48</c:v>
                </c:pt>
                <c:pt idx="2">
                  <c:v>48</c:v>
                </c:pt>
                <c:pt idx="3">
                  <c:v>46</c:v>
                </c:pt>
                <c:pt idx="4">
                  <c:v>45</c:v>
                </c:pt>
                <c:pt idx="5">
                  <c:v>42</c:v>
                </c:pt>
                <c:pt idx="6">
                  <c:v>40</c:v>
                </c:pt>
                <c:pt idx="7">
                  <c:v>37</c:v>
                </c:pt>
                <c:pt idx="8">
                  <c:v>34</c:v>
                </c:pt>
                <c:pt idx="9">
                  <c:v>32</c:v>
                </c:pt>
                <c:pt idx="10">
                  <c:v>29</c:v>
                </c:pt>
                <c:pt idx="11" formatCode="#,##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C-46A2-947F-0BA892CCE12F}"/>
            </c:ext>
          </c:extLst>
        </c:ser>
        <c:ser>
          <c:idx val="2"/>
          <c:order val="2"/>
          <c:tx>
            <c:strRef>
              <c:f>'Quadros_Bolsas CNPq e fundect'!$B$25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cat>
            <c:strRef>
              <c:f>'Quadros_Bolsas CNPq e fundect'!$D$13:$O$13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fundect'!$D$25:$O$25</c:f>
              <c:numCache>
                <c:formatCode>General</c:formatCode>
                <c:ptCount val="12"/>
                <c:pt idx="0">
                  <c:v>65</c:v>
                </c:pt>
                <c:pt idx="1">
                  <c:v>68</c:v>
                </c:pt>
                <c:pt idx="2">
                  <c:v>69</c:v>
                </c:pt>
                <c:pt idx="3">
                  <c:v>65</c:v>
                </c:pt>
                <c:pt idx="4">
                  <c:v>63</c:v>
                </c:pt>
                <c:pt idx="5">
                  <c:v>60</c:v>
                </c:pt>
                <c:pt idx="6">
                  <c:v>58</c:v>
                </c:pt>
                <c:pt idx="7">
                  <c:v>55</c:v>
                </c:pt>
                <c:pt idx="8">
                  <c:v>52</c:v>
                </c:pt>
                <c:pt idx="9">
                  <c:v>50</c:v>
                </c:pt>
                <c:pt idx="10">
                  <c:v>47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C-46A2-947F-0BA892CCE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7281792"/>
        <c:axId val="147283328"/>
        <c:axId val="0"/>
      </c:bar3D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21270214499834"/>
          <c:y val="0"/>
          <c:w val="0.89278729785500166"/>
          <c:h val="0.817187904766342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'Quadros_Bolsas CNPq e fundect'!$B$32</c:f>
              <c:strCache>
                <c:ptCount val="1"/>
                <c:pt idx="0">
                  <c:v>CNPq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'Quadros_Bolsas CNPq e fundect'!$D$31:$O$31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fundect'!$D$32:$O$32</c:f>
              <c:numCache>
                <c:formatCode>"R$"\ #,##0.00</c:formatCode>
                <c:ptCount val="12"/>
                <c:pt idx="0">
                  <c:v>29700</c:v>
                </c:pt>
                <c:pt idx="1">
                  <c:v>31900</c:v>
                </c:pt>
                <c:pt idx="2">
                  <c:v>32700</c:v>
                </c:pt>
                <c:pt idx="3">
                  <c:v>31200</c:v>
                </c:pt>
                <c:pt idx="4">
                  <c:v>29700</c:v>
                </c:pt>
                <c:pt idx="5">
                  <c:v>31200</c:v>
                </c:pt>
                <c:pt idx="6">
                  <c:v>31200</c:v>
                </c:pt>
                <c:pt idx="7">
                  <c:v>31200</c:v>
                </c:pt>
                <c:pt idx="8">
                  <c:v>31200</c:v>
                </c:pt>
                <c:pt idx="9">
                  <c:v>31200</c:v>
                </c:pt>
                <c:pt idx="10">
                  <c:v>31200</c:v>
                </c:pt>
                <c:pt idx="11">
                  <c:v>31200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5-4025-A4D7-CB714EEA32CD}"/>
            </c:ext>
          </c:extLst>
        </c:ser>
        <c:ser>
          <c:idx val="1"/>
          <c:order val="1"/>
          <c:tx>
            <c:strRef>
              <c:f>'Quadros_Bolsas CNPq e fundect'!$B$33</c:f>
              <c:strCache>
                <c:ptCount val="1"/>
                <c:pt idx="0">
                  <c:v>FUNDECT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'Quadros_Bolsas CNPq e fundect'!$D$31:$O$31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fundect'!$D$33:$O$33</c:f>
              <c:numCache>
                <c:formatCode>"R$"\ #,##0.00</c:formatCode>
                <c:ptCount val="12"/>
                <c:pt idx="0">
                  <c:v>72100</c:v>
                </c:pt>
                <c:pt idx="1">
                  <c:v>75100</c:v>
                </c:pt>
                <c:pt idx="2">
                  <c:v>75100</c:v>
                </c:pt>
                <c:pt idx="3">
                  <c:v>72100</c:v>
                </c:pt>
                <c:pt idx="4">
                  <c:v>69900</c:v>
                </c:pt>
                <c:pt idx="5">
                  <c:v>65400</c:v>
                </c:pt>
                <c:pt idx="6">
                  <c:v>61700</c:v>
                </c:pt>
                <c:pt idx="7">
                  <c:v>57200</c:v>
                </c:pt>
                <c:pt idx="8">
                  <c:v>52700</c:v>
                </c:pt>
                <c:pt idx="9">
                  <c:v>49000</c:v>
                </c:pt>
                <c:pt idx="10">
                  <c:v>42400</c:v>
                </c:pt>
                <c:pt idx="11">
                  <c:v>42400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B5-4025-A4D7-CB714EEA32CD}"/>
            </c:ext>
          </c:extLst>
        </c:ser>
        <c:ser>
          <c:idx val="2"/>
          <c:order val="2"/>
          <c:tx>
            <c:strRef>
              <c:f>'Quadros_Bolsas CNPq e fundect'!$B$34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cat>
            <c:strRef>
              <c:f>'Quadros_Bolsas CNPq e fundect'!$D$31:$O$31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fundect'!$D$34:$O$34</c:f>
              <c:numCache>
                <c:formatCode>"R$"\ #,##0.00</c:formatCode>
                <c:ptCount val="12"/>
                <c:pt idx="0">
                  <c:v>101800</c:v>
                </c:pt>
                <c:pt idx="1">
                  <c:v>107000</c:v>
                </c:pt>
                <c:pt idx="2">
                  <c:v>107800</c:v>
                </c:pt>
                <c:pt idx="3">
                  <c:v>103300</c:v>
                </c:pt>
                <c:pt idx="4">
                  <c:v>99600</c:v>
                </c:pt>
                <c:pt idx="5">
                  <c:v>96600</c:v>
                </c:pt>
                <c:pt idx="6">
                  <c:v>92900</c:v>
                </c:pt>
                <c:pt idx="7">
                  <c:v>88400</c:v>
                </c:pt>
                <c:pt idx="8">
                  <c:v>83900</c:v>
                </c:pt>
                <c:pt idx="9">
                  <c:v>80200</c:v>
                </c:pt>
                <c:pt idx="10">
                  <c:v>73600</c:v>
                </c:pt>
                <c:pt idx="11">
                  <c:v>73600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B5-4025-A4D7-CB714EEA3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7281792"/>
        <c:axId val="147283328"/>
        <c:axId val="0"/>
      </c:bar3D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'indicadores_grande área'!$B$13:$B$14</c:f>
              <c:strCache>
                <c:ptCount val="1"/>
                <c:pt idx="0">
                  <c:v>Grande Área CNPq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EF40-49C3-BC8B-27085E6AD2F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F40-49C3-BC8B-27085E6AD2F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F40-49C3-BC8B-27085E6AD2F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F40-49C3-BC8B-27085E6AD2FD}"/>
              </c:ext>
            </c:extLst>
          </c:dPt>
          <c:dPt>
            <c:idx val="14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6-EF40-49C3-BC8B-27085E6AD2FD}"/>
              </c:ext>
            </c:extLst>
          </c:dPt>
          <c:dLbls>
            <c:dLbl>
              <c:idx val="3"/>
              <c:layout>
                <c:manualLayout>
                  <c:x val="1.9047619047619049E-2"/>
                  <c:y val="-4.683195930905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40-49C3-BC8B-27085E6AD2FD}"/>
                </c:ext>
              </c:extLst>
            </c:dLbl>
            <c:dLbl>
              <c:idx val="4"/>
              <c:layout>
                <c:manualLayout>
                  <c:x val="1.8903364240664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40-49C3-BC8B-27085E6AD2FD}"/>
                </c:ext>
              </c:extLst>
            </c:dLbl>
            <c:dLbl>
              <c:idx val="5"/>
              <c:layout>
                <c:manualLayout>
                  <c:x val="1.7328083887275973E-2"/>
                  <c:y val="2.4424608158126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40-49C3-BC8B-27085E6AD2FD}"/>
                </c:ext>
              </c:extLst>
            </c:dLbl>
            <c:dLbl>
              <c:idx val="6"/>
              <c:layout>
                <c:manualLayout>
                  <c:x val="1.7328083887275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40-49C3-BC8B-27085E6AD2FD}"/>
                </c:ext>
              </c:extLst>
            </c:dLbl>
            <c:dLbl>
              <c:idx val="7"/>
              <c:layout>
                <c:manualLayout>
                  <c:x val="9.4516821203323165E-3"/>
                  <c:y val="8.95558620228382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40-49C3-BC8B-27085E6AD2FD}"/>
                </c:ext>
              </c:extLst>
            </c:dLbl>
            <c:dLbl>
              <c:idx val="9"/>
              <c:layout>
                <c:manualLayout>
                  <c:x val="1.4177523180498476E-2"/>
                  <c:y val="-7.327382447438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40-49C3-BC8B-27085E6AD2FD}"/>
                </c:ext>
              </c:extLst>
            </c:dLbl>
            <c:dLbl>
              <c:idx val="10"/>
              <c:layout>
                <c:manualLayout>
                  <c:x val="1.5363521539968438E-2"/>
                  <c:y val="-2.366863905325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40-49C3-BC8B-27085E6AD2FD}"/>
                </c:ext>
              </c:extLst>
            </c:dLbl>
            <c:dLbl>
              <c:idx val="11"/>
              <c:layout>
                <c:manualLayout>
                  <c:x val="9.4302565698071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40-49C3-BC8B-27085E6AD2FD}"/>
                </c:ext>
              </c:extLst>
            </c:dLbl>
            <c:dLbl>
              <c:idx val="12"/>
              <c:layout>
                <c:manualLayout>
                  <c:x val="1.5752803533887194E-2"/>
                  <c:y val="-1.95396865265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40-49C3-BC8B-27085E6AD2FD}"/>
                </c:ext>
              </c:extLst>
            </c:dLbl>
            <c:dLbl>
              <c:idx val="13"/>
              <c:layout>
                <c:manualLayout>
                  <c:x val="1.731882519106805E-2"/>
                  <c:y val="-8.956206968775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40-49C3-BC8B-27085E6AD2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'indicadores_grande área'!$G$14:$O$14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'indicadores_grande área'!$G$24:$O$24</c:f>
              <c:numCache>
                <c:formatCode>#,##0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22</c:v>
                </c:pt>
                <c:pt idx="5">
                  <c:v>22</c:v>
                </c:pt>
                <c:pt idx="6">
                  <c:v>15</c:v>
                </c:pt>
                <c:pt idx="7">
                  <c:v>18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F40-49C3-BC8B-27085E6AD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2434176"/>
        <c:axId val="114012928"/>
        <c:axId val="0"/>
      </c:bar3D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496688119957909E-2"/>
          <c:y val="2.7199234293853753E-2"/>
          <c:w val="0.90771770259421547"/>
          <c:h val="0.896447349471047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'indicadores_grande área'!$C$58:$F$58</c:f>
              <c:strCache>
                <c:ptCount val="4"/>
                <c:pt idx="0">
                  <c:v>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2.1141076567985376E-2"/>
                  <c:y val="-2.328357953562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52-4A79-A7F1-83E0C2AC23D6}"/>
                </c:ext>
              </c:extLst>
            </c:dLbl>
            <c:dLbl>
              <c:idx val="1"/>
              <c:layout>
                <c:manualLayout>
                  <c:x val="2.2550481672517733E-2"/>
                  <c:y val="-2.587064392847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52-4A79-A7F1-83E0C2AC23D6}"/>
                </c:ext>
              </c:extLst>
            </c:dLbl>
            <c:dLbl>
              <c:idx val="2"/>
              <c:layout>
                <c:manualLayout>
                  <c:x val="1.8322266358920657E-2"/>
                  <c:y val="-3.3631837107018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52-4A79-A7F1-83E0C2AC23D6}"/>
                </c:ext>
              </c:extLst>
            </c:dLbl>
            <c:dLbl>
              <c:idx val="3"/>
              <c:layout>
                <c:manualLayout>
                  <c:x val="7.0470255226617916E-3"/>
                  <c:y val="-2.0696515142780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52-4A79-A7F1-83E0C2AC23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'indicadores_grande área'!$S$59:$V$59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área'!$C$69:$F$69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52-4A79-A7F1-83E0C2AC23D6}"/>
            </c:ext>
          </c:extLst>
        </c:ser>
        <c:ser>
          <c:idx val="1"/>
          <c:order val="1"/>
          <c:tx>
            <c:strRef>
              <c:f>'indicadores_grande área'!$G$58:$J$58</c:f>
              <c:strCache>
                <c:ptCount val="4"/>
                <c:pt idx="0">
                  <c:v>2015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Lbls>
            <c:dLbl>
              <c:idx val="0"/>
              <c:layout>
                <c:manualLayout>
                  <c:x val="8.4596763155903882E-3"/>
                  <c:y val="-2.328364229109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52-4A79-A7F1-83E0C2AC23D6}"/>
                </c:ext>
              </c:extLst>
            </c:dLbl>
            <c:dLbl>
              <c:idx val="1"/>
              <c:layout>
                <c:manualLayout>
                  <c:x val="1.8322266358920657E-2"/>
                  <c:y val="-2.328357953562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52-4A79-A7F1-83E0C2AC23D6}"/>
                </c:ext>
              </c:extLst>
            </c:dLbl>
            <c:dLbl>
              <c:idx val="2"/>
              <c:layout>
                <c:manualLayout>
                  <c:x val="2.1141076567985376E-2"/>
                  <c:y val="-3.1044772714170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52-4A79-A7F1-83E0C2AC23D6}"/>
                </c:ext>
              </c:extLst>
            </c:dLbl>
            <c:dLbl>
              <c:idx val="3"/>
              <c:layout>
                <c:manualLayout>
                  <c:x val="1.4094051045323583E-2"/>
                  <c:y val="-2.328357953562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52-4A79-A7F1-83E0C2AC23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'indicadores_grande área'!$S$59:$V$59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área'!$G$69:$J$69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52-4A79-A7F1-83E0C2AC23D6}"/>
            </c:ext>
          </c:extLst>
        </c:ser>
        <c:ser>
          <c:idx val="2"/>
          <c:order val="2"/>
          <c:tx>
            <c:strRef>
              <c:f>'indicadores_grande área'!$K$58:$N$58</c:f>
              <c:strCache>
                <c:ptCount val="4"/>
                <c:pt idx="0">
                  <c:v>2016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'indicadores_grande área'!$S$59:$V$59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área'!$K$69:$N$69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52-4A79-A7F1-83E0C2AC23D6}"/>
            </c:ext>
          </c:extLst>
        </c:ser>
        <c:ser>
          <c:idx val="3"/>
          <c:order val="3"/>
          <c:tx>
            <c:strRef>
              <c:f>'indicadores_grande área'!$O$58:$R$58</c:f>
              <c:strCache>
                <c:ptCount val="4"/>
                <c:pt idx="0">
                  <c:v>2017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'indicadores_grande área'!$S$59:$V$59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área'!$O$69:$R$69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052-4A79-A7F1-83E0C2AC23D6}"/>
            </c:ext>
          </c:extLst>
        </c:ser>
        <c:ser>
          <c:idx val="4"/>
          <c:order val="4"/>
          <c:tx>
            <c:v>2018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'indicadores_grande área'!$S$59:$V$59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área'!$S$69:$V$69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C-4F86-808C-31E1AD2B0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928768"/>
        <c:axId val="146930304"/>
        <c:axId val="0"/>
      </c:bar3DChart>
      <c:catAx>
        <c:axId val="1469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pt-BR"/>
          </a:p>
        </c:txPr>
        <c:crossAx val="146930304"/>
        <c:crosses val="autoZero"/>
        <c:auto val="1"/>
        <c:lblAlgn val="ctr"/>
        <c:lblOffset val="100"/>
        <c:noMultiLvlLbl val="0"/>
      </c:catAx>
      <c:valAx>
        <c:axId val="1469303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46928768"/>
        <c:crosses val="autoZero"/>
        <c:crossBetween val="between"/>
      </c:valAx>
    </c:plotArea>
    <c:legend>
      <c:legendPos val="l"/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'indicadores_grande área'!$B$30</c:f>
              <c:strCache>
                <c:ptCount val="1"/>
                <c:pt idx="0">
                  <c:v>Ciências Agrárias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'indicadores_grande área'!$C$29:$O$29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'indicadores_grande área'!$C$30:$O$30</c:f>
              <c:numCache>
                <c:formatCode>#,##0</c:formatCode>
                <c:ptCount val="13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31</c:v>
                </c:pt>
                <c:pt idx="1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F-4670-BE55-B93AC6285DF9}"/>
            </c:ext>
          </c:extLst>
        </c:ser>
        <c:ser>
          <c:idx val="1"/>
          <c:order val="1"/>
          <c:tx>
            <c:strRef>
              <c:f>'indicadores_grande área'!$B$31</c:f>
              <c:strCache>
                <c:ptCount val="1"/>
                <c:pt idx="0">
                  <c:v>Ciências Biológicas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'indicadores_grande área'!$C$29:$O$29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'indicadores_grande área'!$C$31:$O$31</c:f>
              <c:numCache>
                <c:formatCode>#,##0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</c:v>
                </c:pt>
                <c:pt idx="8">
                  <c:v>14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F-4670-BE55-B93AC6285DF9}"/>
            </c:ext>
          </c:extLst>
        </c:ser>
        <c:ser>
          <c:idx val="2"/>
          <c:order val="2"/>
          <c:tx>
            <c:strRef>
              <c:f>'indicadores_grande área'!$B$32</c:f>
              <c:strCache>
                <c:ptCount val="1"/>
                <c:pt idx="0">
                  <c:v>Ciências da Saúde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'indicadores_grande área'!$C$29:$O$29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'indicadores_grande área'!$C$32:$O$32</c:f>
              <c:numCache>
                <c:formatCode>#,##0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5F-4670-BE55-B93AC6285DF9}"/>
            </c:ext>
          </c:extLst>
        </c:ser>
        <c:ser>
          <c:idx val="4"/>
          <c:order val="3"/>
          <c:tx>
            <c:strRef>
              <c:f>'indicadores_grande área'!$B$33</c:f>
              <c:strCache>
                <c:ptCount val="1"/>
                <c:pt idx="0">
                  <c:v>Ciências Exatas e da Terra </c:v>
                </c:pt>
              </c:strCache>
            </c:strRef>
          </c:tx>
          <c:invertIfNegative val="0"/>
          <c:cat>
            <c:numRef>
              <c:f>'indicadores_grande área'!$C$29:$O$29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'indicadores_grande área'!$C$33:$O$33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22</c:v>
                </c:pt>
                <c:pt idx="11">
                  <c:v>23</c:v>
                </c:pt>
                <c:pt idx="1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5F-4670-BE55-B93AC6285DF9}"/>
            </c:ext>
          </c:extLst>
        </c:ser>
        <c:ser>
          <c:idx val="8"/>
          <c:order val="4"/>
          <c:tx>
            <c:strRef>
              <c:f>'indicadores_grande área'!$B$34</c:f>
              <c:strCache>
                <c:ptCount val="1"/>
                <c:pt idx="0">
                  <c:v>Ciências Humanas </c:v>
                </c:pt>
              </c:strCache>
            </c:strRef>
          </c:tx>
          <c:invertIfNegative val="0"/>
          <c:cat>
            <c:numRef>
              <c:f>'indicadores_grande área'!$C$29:$O$29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'indicadores_grande área'!$C$34:$O$34</c:f>
              <c:numCache>
                <c:formatCode>#,##0</c:formatCode>
                <c:ptCount val="13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24</c:v>
                </c:pt>
                <c:pt idx="4">
                  <c:v>29</c:v>
                </c:pt>
                <c:pt idx="5">
                  <c:v>30</c:v>
                </c:pt>
                <c:pt idx="6">
                  <c:v>34</c:v>
                </c:pt>
                <c:pt idx="7">
                  <c:v>37</c:v>
                </c:pt>
                <c:pt idx="8">
                  <c:v>43</c:v>
                </c:pt>
                <c:pt idx="9">
                  <c:v>46</c:v>
                </c:pt>
                <c:pt idx="10">
                  <c:v>52</c:v>
                </c:pt>
                <c:pt idx="11">
                  <c:v>55</c:v>
                </c:pt>
                <c:pt idx="1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5F-4670-BE55-B93AC6285DF9}"/>
            </c:ext>
          </c:extLst>
        </c:ser>
        <c:ser>
          <c:idx val="5"/>
          <c:order val="5"/>
          <c:tx>
            <c:strRef>
              <c:f>'indicadores_grande área'!$B$35</c:f>
              <c:strCache>
                <c:ptCount val="1"/>
                <c:pt idx="0">
                  <c:v>Ciências Sociais Aplicadas </c:v>
                </c:pt>
              </c:strCache>
            </c:strRef>
          </c:tx>
          <c:invertIfNegative val="0"/>
          <c:cat>
            <c:numRef>
              <c:f>'indicadores_grande área'!$C$29:$O$29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'indicadores_grande área'!$C$35:$O$35</c:f>
              <c:numCache>
                <c:formatCode>#,##0</c:formatCode>
                <c:ptCount val="1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16</c:v>
                </c:pt>
                <c:pt idx="11">
                  <c:v>19</c:v>
                </c:pt>
                <c:pt idx="1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5F-4670-BE55-B93AC6285DF9}"/>
            </c:ext>
          </c:extLst>
        </c:ser>
        <c:ser>
          <c:idx val="7"/>
          <c:order val="6"/>
          <c:tx>
            <c:strRef>
              <c:f>'indicadores_grande área'!$B$36</c:f>
              <c:strCache>
                <c:ptCount val="1"/>
                <c:pt idx="0">
                  <c:v>Engenharias </c:v>
                </c:pt>
              </c:strCache>
            </c:strRef>
          </c:tx>
          <c:invertIfNegative val="0"/>
          <c:cat>
            <c:numRef>
              <c:f>'indicadores_grande área'!$C$29:$O$29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'indicadores_grande área'!$C$36:$O$36</c:f>
              <c:numCache>
                <c:formatCode>#,##0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5F-4670-BE55-B93AC6285DF9}"/>
            </c:ext>
          </c:extLst>
        </c:ser>
        <c:ser>
          <c:idx val="6"/>
          <c:order val="7"/>
          <c:tx>
            <c:strRef>
              <c:f>'indicadores_grande área'!$B$37</c:f>
              <c:strCache>
                <c:ptCount val="1"/>
                <c:pt idx="0">
                  <c:v>Linguística, Letras e Artes </c:v>
                </c:pt>
              </c:strCache>
            </c:strRef>
          </c:tx>
          <c:invertIfNegative val="0"/>
          <c:cat>
            <c:numRef>
              <c:f>'indicadores_grande área'!$C$29:$O$29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'indicadores_grande área'!$C$37:$O$37</c:f>
              <c:numCache>
                <c:formatCode>#,##0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5F-4670-BE55-B93AC6285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847424"/>
        <c:axId val="167848960"/>
        <c:axId val="0"/>
      </c:bar3DChart>
      <c:catAx>
        <c:axId val="16784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7848960"/>
        <c:crosses val="autoZero"/>
        <c:auto val="1"/>
        <c:lblAlgn val="ctr"/>
        <c:lblOffset val="100"/>
        <c:noMultiLvlLbl val="0"/>
      </c:catAx>
      <c:valAx>
        <c:axId val="1678489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78474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8452596559974"/>
          <c:y val="0"/>
          <c:w val="0.79970780858984281"/>
          <c:h val="0.485046582917593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'indicadores_grande área'!$B$15</c:f>
              <c:strCache>
                <c:ptCount val="1"/>
                <c:pt idx="0">
                  <c:v>Ciências Agrárias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'indicadores_grande área'!$G$14:$O$14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'indicadores_grande área'!$G$15:$O$15</c:f>
              <c:numCache>
                <c:formatCode>#,##0</c:formatCode>
                <c:ptCount val="9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5-43C9-86CF-558CA8ADA5D6}"/>
            </c:ext>
          </c:extLst>
        </c:ser>
        <c:ser>
          <c:idx val="1"/>
          <c:order val="1"/>
          <c:tx>
            <c:strRef>
              <c:f>'indicadores_grande área'!$B$16</c:f>
              <c:strCache>
                <c:ptCount val="1"/>
                <c:pt idx="0">
                  <c:v>Ciências Biológicas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'indicadores_grande área'!$G$14:$O$14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'indicadores_grande área'!$G$16:$O$16</c:f>
              <c:numCache>
                <c:formatCode>#,##0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15-43C9-86CF-558CA8ADA5D6}"/>
            </c:ext>
          </c:extLst>
        </c:ser>
        <c:ser>
          <c:idx val="2"/>
          <c:order val="2"/>
          <c:tx>
            <c:strRef>
              <c:f>'indicadores_grande área'!$B$17</c:f>
              <c:strCache>
                <c:ptCount val="1"/>
                <c:pt idx="0">
                  <c:v>Ciências da Saúde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'indicadores_grande área'!$G$14:$O$14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'indicadores_grande área'!$G$17:$O$17</c:f>
              <c:numCache>
                <c:formatCode>#,##0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5-43C9-86CF-558CA8ADA5D6}"/>
            </c:ext>
          </c:extLst>
        </c:ser>
        <c:ser>
          <c:idx val="4"/>
          <c:order val="3"/>
          <c:tx>
            <c:strRef>
              <c:f>'indicadores_grande área'!$B$18</c:f>
              <c:strCache>
                <c:ptCount val="1"/>
                <c:pt idx="0">
                  <c:v>Ciências Exatas e da Terra </c:v>
                </c:pt>
              </c:strCache>
            </c:strRef>
          </c:tx>
          <c:invertIfNegative val="0"/>
          <c:cat>
            <c:numRef>
              <c:f>'indicadores_grande área'!$G$14:$O$14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'indicadores_grande área'!$G$18:$O$18</c:f>
              <c:numCache>
                <c:formatCode>#,##0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15-43C9-86CF-558CA8ADA5D6}"/>
            </c:ext>
          </c:extLst>
        </c:ser>
        <c:ser>
          <c:idx val="8"/>
          <c:order val="4"/>
          <c:tx>
            <c:strRef>
              <c:f>'indicadores_grande área'!$B$19</c:f>
              <c:strCache>
                <c:ptCount val="1"/>
                <c:pt idx="0">
                  <c:v>Ciências Humanas </c:v>
                </c:pt>
              </c:strCache>
            </c:strRef>
          </c:tx>
          <c:invertIfNegative val="0"/>
          <c:cat>
            <c:numRef>
              <c:f>'indicadores_grande área'!$G$14:$O$14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'indicadores_grande área'!$G$19:$O$19</c:f>
              <c:numCache>
                <c:formatCode>#,##0</c:formatCode>
                <c:ptCount val="9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5-43C9-86CF-558CA8ADA5D6}"/>
            </c:ext>
          </c:extLst>
        </c:ser>
        <c:ser>
          <c:idx val="5"/>
          <c:order val="5"/>
          <c:tx>
            <c:strRef>
              <c:f>'indicadores_grande área'!$B$20</c:f>
              <c:strCache>
                <c:ptCount val="1"/>
                <c:pt idx="0">
                  <c:v>Ciências Sociais Aplicadas </c:v>
                </c:pt>
              </c:strCache>
            </c:strRef>
          </c:tx>
          <c:invertIfNegative val="0"/>
          <c:cat>
            <c:numRef>
              <c:f>'indicadores_grande área'!$G$14:$O$14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'indicadores_grande área'!$G$20:$O$20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15-43C9-86CF-558CA8ADA5D6}"/>
            </c:ext>
          </c:extLst>
        </c:ser>
        <c:ser>
          <c:idx val="7"/>
          <c:order val="6"/>
          <c:tx>
            <c:strRef>
              <c:f>'indicadores_grande área'!$B$21</c:f>
              <c:strCache>
                <c:ptCount val="1"/>
                <c:pt idx="0">
                  <c:v>Engenharias </c:v>
                </c:pt>
              </c:strCache>
            </c:strRef>
          </c:tx>
          <c:invertIfNegative val="0"/>
          <c:cat>
            <c:numRef>
              <c:f>'indicadores_grande área'!$G$14:$O$14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'indicadores_grande área'!$G$21:$O$21</c:f>
              <c:numCache>
                <c:formatCode>#,##0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15-43C9-86CF-558CA8ADA5D6}"/>
            </c:ext>
          </c:extLst>
        </c:ser>
        <c:ser>
          <c:idx val="6"/>
          <c:order val="7"/>
          <c:tx>
            <c:strRef>
              <c:f>'indicadores_grande área'!$B$22</c:f>
              <c:strCache>
                <c:ptCount val="1"/>
                <c:pt idx="0">
                  <c:v>Linguística, Letras e Artes </c:v>
                </c:pt>
              </c:strCache>
            </c:strRef>
          </c:tx>
          <c:invertIfNegative val="0"/>
          <c:cat>
            <c:numRef>
              <c:f>'indicadores_grande área'!$G$14:$O$14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'indicadores_grande área'!$G$22:$O$22</c:f>
              <c:numCache>
                <c:formatCode>#,##0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15-43C9-86CF-558CA8ADA5D6}"/>
            </c:ext>
          </c:extLst>
        </c:ser>
        <c:ser>
          <c:idx val="3"/>
          <c:order val="8"/>
          <c:tx>
            <c:strRef>
              <c:f>'indicadores_grande área'!$B$23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numRef>
              <c:f>'indicadores_grande área'!$G$14:$O$14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'indicadores_grande área'!$G$23:$O$23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15-43C9-86CF-558CA8ADA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453824"/>
        <c:axId val="167455360"/>
        <c:axId val="0"/>
      </c:bar3DChart>
      <c:catAx>
        <c:axId val="1674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7455360"/>
        <c:crosses val="autoZero"/>
        <c:auto val="1"/>
        <c:lblAlgn val="ctr"/>
        <c:lblOffset val="100"/>
        <c:noMultiLvlLbl val="0"/>
      </c:catAx>
      <c:valAx>
        <c:axId val="1674553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74538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94160583942E-2"/>
          <c:y val="2.4691358024691357E-2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projetos_pesquisa!$C$102</c:f>
              <c:strCache>
                <c:ptCount val="1"/>
                <c:pt idx="0">
                  <c:v>Projetos Iniciados em 2018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DA-4404-82D1-E51E5A1D552D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DA-4404-82D1-E51E5A1D552D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DA-4404-82D1-E51E5A1D552D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DA-4404-82D1-E51E5A1D552D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DA-4404-82D1-E51E5A1D552D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DA-4404-82D1-E51E5A1D552D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DA-4404-82D1-E51E5A1D552D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DA-4404-82D1-E51E5A1D552D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DA-4404-82D1-E51E5A1D552D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DA-4404-82D1-E51E5A1D552D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DA-4404-82D1-E51E5A1D55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projetos_pesquisa!$C$103:$N$103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projetos_pesquisa!$C$116:$N$116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29</c:v>
                </c:pt>
                <c:pt idx="3">
                  <c:v>17</c:v>
                </c:pt>
                <c:pt idx="4">
                  <c:v>17</c:v>
                </c:pt>
                <c:pt idx="5">
                  <c:v>9</c:v>
                </c:pt>
                <c:pt idx="6">
                  <c:v>7</c:v>
                </c:pt>
                <c:pt idx="7">
                  <c:v>16</c:v>
                </c:pt>
                <c:pt idx="8">
                  <c:v>9</c:v>
                </c:pt>
                <c:pt idx="9">
                  <c:v>5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4DA-4404-82D1-E51E5A1D5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projetos_pesquisa!$B$14</c:f>
              <c:strCache>
                <c:ptCount val="1"/>
                <c:pt idx="0">
                  <c:v>Iniciados (por exercício)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0C-4A20-9373-B28D76F68D4A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A20-9373-B28D76F68D4A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A20-9373-B28D76F68D4A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A20-9373-B28D76F68D4A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A20-9373-B28D76F68D4A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A20-9373-B28D76F68D4A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A20-9373-B28D76F68D4A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A20-9373-B28D76F68D4A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A20-9373-B28D76F68D4A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A20-9373-B28D76F68D4A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A20-9373-B28D76F68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projetos_pesquisa!$C$13:$O$13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projetos_pesquisa!$C$14:$O$14</c:f>
              <c:numCache>
                <c:formatCode>General</c:formatCode>
                <c:ptCount val="13"/>
                <c:pt idx="0">
                  <c:v>39</c:v>
                </c:pt>
                <c:pt idx="1">
                  <c:v>82</c:v>
                </c:pt>
                <c:pt idx="2">
                  <c:v>87</c:v>
                </c:pt>
                <c:pt idx="3">
                  <c:v>181</c:v>
                </c:pt>
                <c:pt idx="4">
                  <c:v>147</c:v>
                </c:pt>
                <c:pt idx="5">
                  <c:v>119</c:v>
                </c:pt>
                <c:pt idx="6">
                  <c:v>176</c:v>
                </c:pt>
                <c:pt idx="7">
                  <c:v>175</c:v>
                </c:pt>
                <c:pt idx="8">
                  <c:v>144</c:v>
                </c:pt>
                <c:pt idx="9">
                  <c:v>217</c:v>
                </c:pt>
                <c:pt idx="10">
                  <c:v>115</c:v>
                </c:pt>
                <c:pt idx="11">
                  <c:v>105</c:v>
                </c:pt>
                <c:pt idx="12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70C-4A20-9373-B28D76F68D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Quadro_resumo!$B$13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1F0-4683-A45B-D46AC53A4C0D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1F0-4683-A45B-D46AC53A4C0D}"/>
              </c:ext>
            </c:extLst>
          </c:dPt>
          <c:dLbls>
            <c:dLbl>
              <c:idx val="2"/>
              <c:spPr>
                <a:noFill/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1F0-4683-A45B-D46AC53A4C0D}"/>
                </c:ext>
              </c:extLst>
            </c:dLbl>
            <c:dLbl>
              <c:idx val="6"/>
              <c:spPr>
                <a:solidFill>
                  <a:schemeClr val="bg1"/>
                </a:solidFill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1F0-4683-A45B-D46AC53A4C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Quadro_resumo!$B$14:$B$21</c:f>
              <c:strCache>
                <c:ptCount val="8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Total</c:v>
                </c:pt>
              </c:strCache>
            </c:strRef>
          </c:cat>
          <c:val>
            <c:numRef>
              <c:f>Quadro_resumo!$O$14:$O$21</c:f>
              <c:numCache>
                <c:formatCode>General</c:formatCode>
                <c:ptCount val="8"/>
                <c:pt idx="0">
                  <c:v>81</c:v>
                </c:pt>
                <c:pt idx="1">
                  <c:v>359</c:v>
                </c:pt>
                <c:pt idx="2">
                  <c:v>24</c:v>
                </c:pt>
                <c:pt idx="3">
                  <c:v>0</c:v>
                </c:pt>
                <c:pt idx="4">
                  <c:v>16</c:v>
                </c:pt>
                <c:pt idx="5">
                  <c:v>20</c:v>
                </c:pt>
                <c:pt idx="6">
                  <c:v>6</c:v>
                </c:pt>
                <c:pt idx="7" formatCode="#,##0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F0-4683-A45B-D46AC53A4C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24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projetos_pesquisa!$B$15</c:f>
              <c:strCache>
                <c:ptCount val="1"/>
                <c:pt idx="0">
                  <c:v>Andamento*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0F9-4C06-AB36-748659387E35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F9-4C06-AB36-748659387E35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F9-4C06-AB36-748659387E35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F9-4C06-AB36-748659387E35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F9-4C06-AB36-748659387E35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F9-4C06-AB36-748659387E35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F9-4C06-AB36-748659387E35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F9-4C06-AB36-748659387E35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F9-4C06-AB36-748659387E35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F9-4C06-AB36-748659387E35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F9-4C06-AB36-748659387E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projetos_pesquisa!$C$13:$O$13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projetos_pesquisa!$C$15:$O$15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243</c:v>
                </c:pt>
                <c:pt idx="6">
                  <c:v>0</c:v>
                </c:pt>
                <c:pt idx="7">
                  <c:v>432</c:v>
                </c:pt>
                <c:pt idx="8">
                  <c:v>438</c:v>
                </c:pt>
                <c:pt idx="9">
                  <c:v>579</c:v>
                </c:pt>
                <c:pt idx="10">
                  <c:v>350</c:v>
                </c:pt>
                <c:pt idx="11">
                  <c:v>361</c:v>
                </c:pt>
                <c:pt idx="12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0F9-4C06-AB36-748659387E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058342707161607E-2"/>
          <c:y val="2.9958868786695092E-3"/>
          <c:w val="0.96788321167883207"/>
          <c:h val="0.903732477884708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projetos_pesquisa!$B$17</c:f>
              <c:strCache>
                <c:ptCount val="1"/>
                <c:pt idx="0">
                  <c:v>Concluídos***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82-457E-AC3B-9389093DD8D1}"/>
              </c:ext>
            </c:extLst>
          </c:dPt>
          <c:dLbls>
            <c:dLbl>
              <c:idx val="0"/>
              <c:layout>
                <c:manualLayout>
                  <c:x val="1.0244863768088551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82-457E-AC3B-9389093DD8D1}"/>
                </c:ext>
              </c:extLst>
            </c:dLbl>
            <c:dLbl>
              <c:idx val="1"/>
              <c:layout>
                <c:manualLayout>
                  <c:x val="1.3171967701828137E-2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82-457E-AC3B-9389093DD8D1}"/>
                </c:ext>
              </c:extLst>
            </c:dLbl>
            <c:dLbl>
              <c:idx val="2"/>
              <c:layout>
                <c:manualLayout>
                  <c:x val="1.1708415734958344E-2"/>
                  <c:y val="-5.09304532629878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82-457E-AC3B-9389093DD8D1}"/>
                </c:ext>
              </c:extLst>
            </c:dLbl>
            <c:dLbl>
              <c:idx val="3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82-457E-AC3B-9389093DD8D1}"/>
                </c:ext>
              </c:extLst>
            </c:dLbl>
            <c:dLbl>
              <c:idx val="4"/>
              <c:layout>
                <c:manualLayout>
                  <c:x val="1.1708415734958344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82-457E-AC3B-9389093DD8D1}"/>
                </c:ext>
              </c:extLst>
            </c:dLbl>
            <c:dLbl>
              <c:idx val="5"/>
              <c:layout>
                <c:manualLayout>
                  <c:x val="1.463551966869793E-2"/>
                  <c:y val="-5.09304532629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82-457E-AC3B-9389093DD8D1}"/>
                </c:ext>
              </c:extLst>
            </c:dLbl>
            <c:dLbl>
              <c:idx val="6"/>
              <c:layout>
                <c:manualLayout>
                  <c:x val="8.781311801218758E-3"/>
                  <c:y val="-1.018609065259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82-457E-AC3B-9389093DD8D1}"/>
                </c:ext>
              </c:extLst>
            </c:dLbl>
            <c:dLbl>
              <c:idx val="7"/>
              <c:layout>
                <c:manualLayout>
                  <c:x val="8.781311801218758E-3"/>
                  <c:y val="-7.6395679894481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82-457E-AC3B-9389093DD8D1}"/>
                </c:ext>
              </c:extLst>
            </c:dLbl>
            <c:dLbl>
              <c:idx val="8"/>
              <c:layout>
                <c:manualLayout>
                  <c:x val="1.3171967701828137E-2"/>
                  <c:y val="-2.5465226631493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82-457E-AC3B-9389093DD8D1}"/>
                </c:ext>
              </c:extLst>
            </c:dLbl>
            <c:dLbl>
              <c:idx val="9"/>
              <c:layout>
                <c:manualLayout>
                  <c:x val="1.3171967701828137E-2"/>
                  <c:y val="-2.546522663149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82-457E-AC3B-9389093DD8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projetos_pesquisa!$C$13:$O$13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projetos_pesquisa!$C$17:$O$17</c:f>
              <c:numCache>
                <c:formatCode>General</c:formatCode>
                <c:ptCount val="13"/>
                <c:pt idx="0">
                  <c:v>21</c:v>
                </c:pt>
                <c:pt idx="1">
                  <c:v>5</c:v>
                </c:pt>
                <c:pt idx="2">
                  <c:v>10</c:v>
                </c:pt>
                <c:pt idx="3">
                  <c:v>22</c:v>
                </c:pt>
                <c:pt idx="4">
                  <c:v>30</c:v>
                </c:pt>
                <c:pt idx="5">
                  <c:v>36</c:v>
                </c:pt>
                <c:pt idx="6">
                  <c:v>39</c:v>
                </c:pt>
                <c:pt idx="7">
                  <c:v>44</c:v>
                </c:pt>
                <c:pt idx="8">
                  <c:v>20</c:v>
                </c:pt>
                <c:pt idx="9">
                  <c:v>18</c:v>
                </c:pt>
                <c:pt idx="10">
                  <c:v>18</c:v>
                </c:pt>
                <c:pt idx="11">
                  <c:v>69</c:v>
                </c:pt>
                <c:pt idx="1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882-457E-AC3B-9389093DD8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30"/>
        <c:shape val="box"/>
        <c:axId val="16644736"/>
        <c:axId val="22552960"/>
        <c:axId val="0"/>
      </c:bar3D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Quadro_resumo!$B$26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3C5-4A80-8070-D068F7DD8389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3C5-4A80-8070-D068F7DD8389}"/>
              </c:ext>
            </c:extLst>
          </c:dPt>
          <c:dLbls>
            <c:dLbl>
              <c:idx val="2"/>
              <c:spPr>
                <a:noFill/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C5-4A80-8070-D068F7DD8389}"/>
                </c:ext>
              </c:extLst>
            </c:dLbl>
            <c:dLbl>
              <c:idx val="6"/>
              <c:spPr>
                <a:solidFill>
                  <a:schemeClr val="bg1"/>
                </a:solidFill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3C5-4A80-8070-D068F7DD83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Quadro_resumo!$B$27:$B$34</c:f>
              <c:strCache>
                <c:ptCount val="8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Médica*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Total</c:v>
                </c:pt>
              </c:strCache>
            </c:strRef>
          </c:cat>
          <c:val>
            <c:numRef>
              <c:f>Quadro_resumo!$O$27:$O$34</c:f>
              <c:numCache>
                <c:formatCode>General</c:formatCode>
                <c:ptCount val="8"/>
                <c:pt idx="0">
                  <c:v>68</c:v>
                </c:pt>
                <c:pt idx="1">
                  <c:v>294</c:v>
                </c:pt>
                <c:pt idx="2">
                  <c:v>23</c:v>
                </c:pt>
                <c:pt idx="3">
                  <c:v>0</c:v>
                </c:pt>
                <c:pt idx="4">
                  <c:v>18</c:v>
                </c:pt>
                <c:pt idx="5">
                  <c:v>20</c:v>
                </c:pt>
                <c:pt idx="6">
                  <c:v>6</c:v>
                </c:pt>
                <c:pt idx="7" formatCode="#,##0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C5-4A80-8070-D068F7DD83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24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Quadro_resumo!$B$54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E54-4D0B-881D-880412396623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E54-4D0B-881D-88041239662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54-4D0B-881D-880412396623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BEC-45BA-BACA-C4C1FA19CAAC}"/>
              </c:ext>
            </c:extLst>
          </c:dPt>
          <c:dLbls>
            <c:dLbl>
              <c:idx val="2"/>
              <c:spPr>
                <a:noFill/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E54-4D0B-881D-880412396623}"/>
                </c:ext>
              </c:extLst>
            </c:dLbl>
            <c:dLbl>
              <c:idx val="6"/>
              <c:spPr>
                <a:solidFill>
                  <a:schemeClr val="bg1"/>
                </a:solidFill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0" b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E54-4D0B-881D-8804123966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Quadro_resumo!$B$55:$B$63</c:f>
              <c:strCache>
                <c:ptCount val="9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Alunos Especiais</c:v>
                </c:pt>
                <c:pt idx="8">
                  <c:v>Total</c:v>
                </c:pt>
              </c:strCache>
            </c:strRef>
          </c:cat>
          <c:val>
            <c:numRef>
              <c:f>Quadro_resumo!$C$55:$C$63</c:f>
              <c:numCache>
                <c:formatCode>General</c:formatCode>
                <c:ptCount val="9"/>
                <c:pt idx="0">
                  <c:v>24</c:v>
                </c:pt>
                <c:pt idx="1">
                  <c:v>117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56</c:v>
                </c:pt>
                <c:pt idx="8" formatCode="#,##0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54-4D0B-881D-8804123966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24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quadro_resumo!A1"/><Relationship Id="rId13" Type="http://schemas.openxmlformats.org/officeDocument/2006/relationships/hyperlink" Target="#especializa&#231;&#227;o!A1"/><Relationship Id="rId18" Type="http://schemas.openxmlformats.org/officeDocument/2006/relationships/hyperlink" Target="#'P&#243;s-gradua&#231;&#227;o_strictosensu_2017'!A1"/><Relationship Id="rId26" Type="http://schemas.openxmlformats.org/officeDocument/2006/relationships/hyperlink" Target="#'P&#243;s-gradua&#231;&#227;o_strictosensu_2018'!A1"/><Relationship Id="rId3" Type="http://schemas.openxmlformats.org/officeDocument/2006/relationships/hyperlink" Target="#Aperfei&#231;oamento!A1"/><Relationship Id="rId21" Type="http://schemas.openxmlformats.org/officeDocument/2006/relationships/hyperlink" Target="#'Qd_hist&#243;rico_sensu_vaga edital'!A1"/><Relationship Id="rId7" Type="http://schemas.openxmlformats.org/officeDocument/2006/relationships/hyperlink" Target="#Data_&#205;nicio!A1"/><Relationship Id="rId12" Type="http://schemas.openxmlformats.org/officeDocument/2006/relationships/hyperlink" Target="#Docentes_p&#243;s!A1"/><Relationship Id="rId17" Type="http://schemas.openxmlformats.org/officeDocument/2006/relationships/hyperlink" Target="#projetos_pesquisa!A1"/><Relationship Id="rId25" Type="http://schemas.openxmlformats.org/officeDocument/2006/relationships/hyperlink" Target="#'P&#243;s-gradua&#231;&#227;o_strictosensu_2013'!A1"/><Relationship Id="rId2" Type="http://schemas.openxmlformats.org/officeDocument/2006/relationships/hyperlink" Target="#'Atualiza&#231;&#227;o do arquivo'!A1"/><Relationship Id="rId16" Type="http://schemas.openxmlformats.org/officeDocument/2006/relationships/hyperlink" Target="#'indicadores_grande &#225;rea'!A1"/><Relationship Id="rId20" Type="http://schemas.openxmlformats.org/officeDocument/2006/relationships/hyperlink" Target="#'P&#243;s-gradua&#231;&#227;o_strictosensu_2015'!A1"/><Relationship Id="rId1" Type="http://schemas.openxmlformats.org/officeDocument/2006/relationships/image" Target="../media/image1.png"/><Relationship Id="rId6" Type="http://schemas.openxmlformats.org/officeDocument/2006/relationships/hyperlink" Target="#Qd_hist&#243;rico_sensu_exclu&#237;dos!A1"/><Relationship Id="rId11" Type="http://schemas.openxmlformats.org/officeDocument/2006/relationships/hyperlink" Target="#'P&#243;s-gradua&#231;&#227;o_strictosensu_2016'!A1"/><Relationship Id="rId24" Type="http://schemas.openxmlformats.org/officeDocument/2006/relationships/hyperlink" Target="#monogr_teses_disserta&#231;&#245;es!A1"/><Relationship Id="rId5" Type="http://schemas.openxmlformats.org/officeDocument/2006/relationships/hyperlink" Target="#Qd_hist&#243;rico_sensu_anobase!A1"/><Relationship Id="rId15" Type="http://schemas.openxmlformats.org/officeDocument/2006/relationships/hyperlink" Target="#Quadro_afastamento_servidores!A1"/><Relationship Id="rId23" Type="http://schemas.openxmlformats.org/officeDocument/2006/relationships/hyperlink" Target="#Resid&#234;ncia!A1"/><Relationship Id="rId10" Type="http://schemas.openxmlformats.org/officeDocument/2006/relationships/hyperlink" Target="#Qd_hist&#243;rico_sensu_titulados!A1"/><Relationship Id="rId19" Type="http://schemas.openxmlformats.org/officeDocument/2006/relationships/hyperlink" Target="#'P&#243;s-gradua&#231;&#227;o_strictosensu_2014'!A1"/><Relationship Id="rId4" Type="http://schemas.openxmlformats.org/officeDocument/2006/relationships/hyperlink" Target="#'Quadros_Bolsas CNPq e fundect'!A1"/><Relationship Id="rId9" Type="http://schemas.openxmlformats.org/officeDocument/2006/relationships/hyperlink" Target="#hist&#243;rico_sensu_matrisemestre!A1"/><Relationship Id="rId14" Type="http://schemas.openxmlformats.org/officeDocument/2006/relationships/hyperlink" Target="#Quadro_bolsas_CAPES!A1"/><Relationship Id="rId22" Type="http://schemas.openxmlformats.org/officeDocument/2006/relationships/hyperlink" Target="#Qd_hist&#243;rico_sensu_ingressant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vaga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ingressante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titulado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anobase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resid&#234;ncia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13" Type="http://schemas.openxmlformats.org/officeDocument/2006/relationships/chart" Target="../charts/chart39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chart" Target="../charts/chart38.xml"/><Relationship Id="rId2" Type="http://schemas.openxmlformats.org/officeDocument/2006/relationships/image" Target="../media/image1.png"/><Relationship Id="rId16" Type="http://schemas.openxmlformats.org/officeDocument/2006/relationships/chart" Target="../charts/chart42.xml"/><Relationship Id="rId1" Type="http://schemas.openxmlformats.org/officeDocument/2006/relationships/hyperlink" Target="#capa!A1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5" Type="http://schemas.openxmlformats.org/officeDocument/2006/relationships/chart" Target="../charts/chart4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Relationship Id="rId14" Type="http://schemas.openxmlformats.org/officeDocument/2006/relationships/chart" Target="../charts/chart40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mono_teses_disserta&#231;&#245;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resumo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Afastamentos_servidor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10" Type="http://schemas.openxmlformats.org/officeDocument/2006/relationships/chart" Target="../charts/chart56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bolsas_cap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bolsas_cnpq_fundect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grande &#225;rea'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67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projetos_pesquisa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71.xml"/><Relationship Id="rId5" Type="http://schemas.openxmlformats.org/officeDocument/2006/relationships/chart" Target="../charts/chart70.xml"/><Relationship Id="rId4" Type="http://schemas.openxmlformats.org/officeDocument/2006/relationships/chart" Target="../charts/chart6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8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7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493058</xdr:colOff>
      <xdr:row>10</xdr:row>
      <xdr:rowOff>0</xdr:rowOff>
    </xdr:to>
    <xdr:grpSp>
      <xdr:nvGrpSpPr>
        <xdr:cNvPr id="40" name="Grup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112059" y="100854"/>
          <a:ext cx="10062881" cy="1804146"/>
          <a:chOff x="112059" y="100854"/>
          <a:chExt cx="10062881" cy="1804146"/>
        </a:xfrm>
      </xdr:grpSpPr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3" name="Fluxograma: Dados armazenados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2" name="Fluxograma: Dados armazenados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5390029" y="88078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</a:t>
            </a:r>
            <a:r>
              <a:rPr lang="pt-BR" sz="1200" b="1" baseline="0">
                <a:effectLst/>
                <a:latin typeface="Century Gothic" panose="020B0502020202020204" pitchFamily="34" charset="0"/>
              </a:rPr>
              <a:t> 23/07/2019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43165</xdr:colOff>
      <xdr:row>1</xdr:row>
      <xdr:rowOff>44826</xdr:rowOff>
    </xdr:from>
    <xdr:to>
      <xdr:col>19</xdr:col>
      <xdr:colOff>0</xdr:colOff>
      <xdr:row>3</xdr:row>
      <xdr:rowOff>134473</xdr:rowOff>
    </xdr:to>
    <xdr:sp macro="" textlink="">
      <xdr:nvSpPr>
        <xdr:cNvPr id="18" name="Fluxograma: Dados armazenados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909694" y="235326"/>
          <a:ext cx="2937600" cy="470647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Century Gothic" panose="020B0502020202020204" pitchFamily="34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582707</xdr:colOff>
      <xdr:row>27</xdr:row>
      <xdr:rowOff>168098</xdr:rowOff>
    </xdr:from>
    <xdr:to>
      <xdr:col>8</xdr:col>
      <xdr:colOff>11207</xdr:colOff>
      <xdr:row>30</xdr:row>
      <xdr:rowOff>100864</xdr:rowOff>
    </xdr:to>
    <xdr:sp macro="" textlink="">
      <xdr:nvSpPr>
        <xdr:cNvPr id="35" name="Fluxograma: Processo alternativ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A3BB72-C09B-4157-A23A-C97BC3ACEC3C}"/>
            </a:ext>
          </a:extLst>
        </xdr:cNvPr>
        <xdr:cNvSpPr/>
      </xdr:nvSpPr>
      <xdr:spPr>
        <a:xfrm>
          <a:off x="582707" y="5311598"/>
          <a:ext cx="4269441" cy="504266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dos dados de curso de aperfeiçoamento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593916</xdr:colOff>
      <xdr:row>34</xdr:row>
      <xdr:rowOff>174819</xdr:rowOff>
    </xdr:from>
    <xdr:to>
      <xdr:col>16</xdr:col>
      <xdr:colOff>11210</xdr:colOff>
      <xdr:row>37</xdr:row>
      <xdr:rowOff>123273</xdr:rowOff>
    </xdr:to>
    <xdr:sp macro="" textlink="">
      <xdr:nvSpPr>
        <xdr:cNvPr id="36" name="Fluxograma: Processo alternativ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814602-29FD-4DE6-BC8C-6E4895F952FF}"/>
            </a:ext>
          </a:extLst>
        </xdr:cNvPr>
        <xdr:cNvSpPr/>
      </xdr:nvSpPr>
      <xdr:spPr>
        <a:xfrm>
          <a:off x="5434857" y="6651819"/>
          <a:ext cx="4258235" cy="519954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Bolsas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CNPq e FUNDECT concedidas aos alunos dos Programas de Pós-Graduação em 2018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549089</xdr:colOff>
      <xdr:row>24</xdr:row>
      <xdr:rowOff>33627</xdr:rowOff>
    </xdr:from>
    <xdr:to>
      <xdr:col>8</xdr:col>
      <xdr:colOff>1</xdr:colOff>
      <xdr:row>27</xdr:row>
      <xdr:rowOff>22421</xdr:rowOff>
    </xdr:to>
    <xdr:sp macro="" textlink="">
      <xdr:nvSpPr>
        <xdr:cNvPr id="37" name="Fluxograma: Processo alternativo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80F898-C963-4E75-9A41-3D944B8B908F}"/>
            </a:ext>
          </a:extLst>
        </xdr:cNvPr>
        <xdr:cNvSpPr/>
      </xdr:nvSpPr>
      <xdr:spPr>
        <a:xfrm>
          <a:off x="549089" y="4605627"/>
          <a:ext cx="4291853" cy="560294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do número alunos final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do Ano Base nos Programas de Pós-Graduação -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</a:t>
          </a:r>
          <a:endParaRPr lang="pt-BR" sz="1400" i="1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600642</xdr:colOff>
      <xdr:row>24</xdr:row>
      <xdr:rowOff>40349</xdr:rowOff>
    </xdr:from>
    <xdr:to>
      <xdr:col>16</xdr:col>
      <xdr:colOff>29143</xdr:colOff>
      <xdr:row>27</xdr:row>
      <xdr:rowOff>22420</xdr:rowOff>
    </xdr:to>
    <xdr:sp macro="" textlink="">
      <xdr:nvSpPr>
        <xdr:cNvPr id="38" name="Fluxograma: Processo alternativo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BC9C3E-E2BF-4E1B-BCD4-0B447CA73DBD}"/>
            </a:ext>
          </a:extLst>
        </xdr:cNvPr>
        <xdr:cNvSpPr/>
      </xdr:nvSpPr>
      <xdr:spPr>
        <a:xfrm>
          <a:off x="5441583" y="4612349"/>
          <a:ext cx="4269442" cy="553571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número de alunos excluídos nos Programas de Pós-Graduação - </a:t>
          </a:r>
          <a:r>
            <a:rPr lang="pt-BR" sz="1200" b="1" i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</a:t>
          </a: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573739</xdr:colOff>
      <xdr:row>12</xdr:row>
      <xdr:rowOff>105286</xdr:rowOff>
    </xdr:from>
    <xdr:to>
      <xdr:col>8</xdr:col>
      <xdr:colOff>13446</xdr:colOff>
      <xdr:row>15</xdr:row>
      <xdr:rowOff>123270</xdr:rowOff>
    </xdr:to>
    <xdr:sp macro="" textlink="">
      <xdr:nvSpPr>
        <xdr:cNvPr id="39" name="Fluxograma: Processo alternativo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8327A6-2DB5-4231-8E96-2B97644F02D7}"/>
            </a:ext>
          </a:extLst>
        </xdr:cNvPr>
        <xdr:cNvSpPr/>
      </xdr:nvSpPr>
      <xdr:spPr>
        <a:xfrm>
          <a:off x="573739" y="2391286"/>
          <a:ext cx="4280648" cy="589484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da Implantação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dos Programas de Pós-graduação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602880</xdr:colOff>
      <xdr:row>12</xdr:row>
      <xdr:rowOff>100856</xdr:rowOff>
    </xdr:from>
    <xdr:to>
      <xdr:col>16</xdr:col>
      <xdr:colOff>31381</xdr:colOff>
      <xdr:row>15</xdr:row>
      <xdr:rowOff>112063</xdr:rowOff>
    </xdr:to>
    <xdr:sp macro="" textlink="">
      <xdr:nvSpPr>
        <xdr:cNvPr id="41" name="Fluxograma: Processo alternativ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BE8B536-E4ED-4F7D-B9B6-49BF9D47AD0A}"/>
            </a:ext>
          </a:extLst>
        </xdr:cNvPr>
        <xdr:cNvSpPr/>
      </xdr:nvSpPr>
      <xdr:spPr>
        <a:xfrm>
          <a:off x="5443821" y="2386856"/>
          <a:ext cx="4269442" cy="582707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Resumo - Principais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Indicadores de Pós-graduação (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Lato Sensu e Stricto Sensu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571500</xdr:colOff>
      <xdr:row>20</xdr:row>
      <xdr:rowOff>64999</xdr:rowOff>
    </xdr:from>
    <xdr:to>
      <xdr:col>7</xdr:col>
      <xdr:colOff>602875</xdr:colOff>
      <xdr:row>23</xdr:row>
      <xdr:rowOff>56041</xdr:rowOff>
    </xdr:to>
    <xdr:sp macro="" textlink="">
      <xdr:nvSpPr>
        <xdr:cNvPr id="44" name="Fluxograma: Processo alternativo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1A1DED6-F342-4870-A95C-D872187E567E}"/>
            </a:ext>
          </a:extLst>
        </xdr:cNvPr>
        <xdr:cNvSpPr/>
      </xdr:nvSpPr>
      <xdr:spPr>
        <a:xfrm>
          <a:off x="571500" y="3874999"/>
          <a:ext cx="4267199" cy="562542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effectLst/>
              <a:latin typeface="Century Gothic" panose="020B0502020202020204" pitchFamily="34" charset="0"/>
            </a:rPr>
            <a:t>Histórico de matriculados nos Programas de Pós-Graduação - </a:t>
          </a:r>
          <a:r>
            <a:rPr lang="pt-BR" sz="1200" b="1" i="1">
              <a:effectLst/>
              <a:latin typeface="Century Gothic" panose="020B0502020202020204" pitchFamily="34" charset="0"/>
            </a:rPr>
            <a:t>Stricto Sensu</a:t>
          </a:r>
        </a:p>
      </xdr:txBody>
    </xdr:sp>
    <xdr:clientData/>
  </xdr:twoCellAnchor>
  <xdr:twoCellAnchor>
    <xdr:from>
      <xdr:col>9</xdr:col>
      <xdr:colOff>5</xdr:colOff>
      <xdr:row>20</xdr:row>
      <xdr:rowOff>71723</xdr:rowOff>
    </xdr:from>
    <xdr:to>
      <xdr:col>15</xdr:col>
      <xdr:colOff>598399</xdr:colOff>
      <xdr:row>23</xdr:row>
      <xdr:rowOff>56041</xdr:rowOff>
    </xdr:to>
    <xdr:sp macro="" textlink="">
      <xdr:nvSpPr>
        <xdr:cNvPr id="45" name="Fluxograma: Processo alternativo 1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1627F5E-35A1-43A5-8AC9-9BEF6BD0229D}"/>
            </a:ext>
          </a:extLst>
        </xdr:cNvPr>
        <xdr:cNvSpPr/>
      </xdr:nvSpPr>
      <xdr:spPr>
        <a:xfrm>
          <a:off x="5446064" y="3881723"/>
          <a:ext cx="4229100" cy="555818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 titulados nos Programas de Pós-Graduação - </a:t>
          </a:r>
          <a:r>
            <a:rPr lang="pt-BR" sz="1200" b="1" i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</a:t>
          </a: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endParaRPr lang="pt-BR" sz="1600" b="1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567015</xdr:colOff>
      <xdr:row>49</xdr:row>
      <xdr:rowOff>112071</xdr:rowOff>
    </xdr:from>
    <xdr:to>
      <xdr:col>7</xdr:col>
      <xdr:colOff>600633</xdr:colOff>
      <xdr:row>52</xdr:row>
      <xdr:rowOff>56041</xdr:rowOff>
    </xdr:to>
    <xdr:sp macro="" textlink="">
      <xdr:nvSpPr>
        <xdr:cNvPr id="46" name="Fluxograma: Processo alternativo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D205802-78FD-4451-8338-3F0A2938CAFE}"/>
            </a:ext>
          </a:extLst>
        </xdr:cNvPr>
        <xdr:cNvSpPr/>
      </xdr:nvSpPr>
      <xdr:spPr>
        <a:xfrm>
          <a:off x="567015" y="9446571"/>
          <a:ext cx="4269442" cy="5154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2016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571501</xdr:colOff>
      <xdr:row>38</xdr:row>
      <xdr:rowOff>123273</xdr:rowOff>
    </xdr:from>
    <xdr:to>
      <xdr:col>8</xdr:col>
      <xdr:colOff>1</xdr:colOff>
      <xdr:row>41</xdr:row>
      <xdr:rowOff>78448</xdr:rowOff>
    </xdr:to>
    <xdr:sp macro="" textlink="">
      <xdr:nvSpPr>
        <xdr:cNvPr id="47" name="Fluxograma: Processo alternativo 2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12C6554-81CE-438A-8C63-E8E291E2BF5A}"/>
            </a:ext>
          </a:extLst>
        </xdr:cNvPr>
        <xdr:cNvSpPr/>
      </xdr:nvSpPr>
      <xdr:spPr>
        <a:xfrm>
          <a:off x="571501" y="7362273"/>
          <a:ext cx="4269441" cy="52667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Número de docentes que atuaram nas Pós-Graduação </a:t>
          </a:r>
          <a:r>
            <a:rPr lang="pt-BR" sz="1200" b="1" i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</a:t>
          </a: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em 2018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600642</xdr:colOff>
      <xdr:row>27</xdr:row>
      <xdr:rowOff>168098</xdr:rowOff>
    </xdr:from>
    <xdr:to>
      <xdr:col>16</xdr:col>
      <xdr:colOff>29143</xdr:colOff>
      <xdr:row>30</xdr:row>
      <xdr:rowOff>100863</xdr:rowOff>
    </xdr:to>
    <xdr:sp macro="" textlink="">
      <xdr:nvSpPr>
        <xdr:cNvPr id="48" name="Fluxograma: Processo alternativo 2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656BF8C-FB44-4D37-A5C2-6498BB3B6308}"/>
            </a:ext>
          </a:extLst>
        </xdr:cNvPr>
        <xdr:cNvSpPr/>
      </xdr:nvSpPr>
      <xdr:spPr>
        <a:xfrm>
          <a:off x="5441583" y="5311598"/>
          <a:ext cx="4269442" cy="5042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dos dados de cursos especialização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549090</xdr:colOff>
      <xdr:row>35</xdr:row>
      <xdr:rowOff>7</xdr:rowOff>
    </xdr:from>
    <xdr:to>
      <xdr:col>8</xdr:col>
      <xdr:colOff>1</xdr:colOff>
      <xdr:row>37</xdr:row>
      <xdr:rowOff>145684</xdr:rowOff>
    </xdr:to>
    <xdr:sp macro="" textlink="">
      <xdr:nvSpPr>
        <xdr:cNvPr id="49" name="Fluxograma: Processo alternativo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579E2DE-E5CA-4EE3-AAE4-9BCD98B96D53}"/>
            </a:ext>
          </a:extLst>
        </xdr:cNvPr>
        <xdr:cNvSpPr/>
      </xdr:nvSpPr>
      <xdr:spPr>
        <a:xfrm>
          <a:off x="549090" y="6667507"/>
          <a:ext cx="4291852" cy="526677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Bolsas CAPES concedidas aos alunos dos Programas de Pós-Graduação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600643</xdr:colOff>
      <xdr:row>42</xdr:row>
      <xdr:rowOff>33626</xdr:rowOff>
    </xdr:from>
    <xdr:to>
      <xdr:col>16</xdr:col>
      <xdr:colOff>29144</xdr:colOff>
      <xdr:row>44</xdr:row>
      <xdr:rowOff>123272</xdr:rowOff>
    </xdr:to>
    <xdr:sp macro="" textlink="">
      <xdr:nvSpPr>
        <xdr:cNvPr id="50" name="Fluxograma: Processo alternativo 2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86F265A-A104-48CD-83EC-BACBC5E0FEBC}"/>
            </a:ext>
          </a:extLst>
        </xdr:cNvPr>
        <xdr:cNvSpPr/>
      </xdr:nvSpPr>
      <xdr:spPr>
        <a:xfrm>
          <a:off x="5441584" y="8034626"/>
          <a:ext cx="4269442" cy="470646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 afastamento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de servidores para capacitação (mestrado e/ou doutorado)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589437</xdr:colOff>
      <xdr:row>38</xdr:row>
      <xdr:rowOff>118789</xdr:rowOff>
    </xdr:from>
    <xdr:to>
      <xdr:col>16</xdr:col>
      <xdr:colOff>17938</xdr:colOff>
      <xdr:row>41</xdr:row>
      <xdr:rowOff>67242</xdr:rowOff>
    </xdr:to>
    <xdr:sp macro="" textlink="">
      <xdr:nvSpPr>
        <xdr:cNvPr id="51" name="Fluxograma: Processo alternativo 2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7EBBE43-0CFC-42CE-BDC2-63C2ADD33203}"/>
            </a:ext>
          </a:extLst>
        </xdr:cNvPr>
        <xdr:cNvSpPr/>
      </xdr:nvSpPr>
      <xdr:spPr>
        <a:xfrm>
          <a:off x="5430378" y="7357789"/>
          <a:ext cx="4269442" cy="519953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Grupos de Pesquisa e Bolsa produtividade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549089</xdr:colOff>
      <xdr:row>42</xdr:row>
      <xdr:rowOff>67243</xdr:rowOff>
    </xdr:from>
    <xdr:to>
      <xdr:col>8</xdr:col>
      <xdr:colOff>2</xdr:colOff>
      <xdr:row>44</xdr:row>
      <xdr:rowOff>138960</xdr:rowOff>
    </xdr:to>
    <xdr:sp macro="" textlink="">
      <xdr:nvSpPr>
        <xdr:cNvPr id="52" name="Fluxograma: Processo alternativo 2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B9BDDB9-0616-4EB6-AEAD-D2D185F55CB4}"/>
            </a:ext>
          </a:extLst>
        </xdr:cNvPr>
        <xdr:cNvSpPr/>
      </xdr:nvSpPr>
      <xdr:spPr>
        <a:xfrm>
          <a:off x="549089" y="8068243"/>
          <a:ext cx="4291854" cy="452717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Projetos de Pesquisa</a:t>
          </a:r>
        </a:p>
      </xdr:txBody>
    </xdr:sp>
    <xdr:clientData/>
  </xdr:twoCellAnchor>
  <xdr:twoCellAnchor>
    <xdr:from>
      <xdr:col>9</xdr:col>
      <xdr:colOff>12</xdr:colOff>
      <xdr:row>45</xdr:row>
      <xdr:rowOff>168092</xdr:rowOff>
    </xdr:from>
    <xdr:to>
      <xdr:col>16</xdr:col>
      <xdr:colOff>56043</xdr:colOff>
      <xdr:row>48</xdr:row>
      <xdr:rowOff>116545</xdr:rowOff>
    </xdr:to>
    <xdr:sp macro="" textlink="">
      <xdr:nvSpPr>
        <xdr:cNvPr id="53" name="Fluxograma: Processo alternativo 2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C9DE938-A3E2-4A59-9163-0A00E81950DD}"/>
            </a:ext>
          </a:extLst>
        </xdr:cNvPr>
        <xdr:cNvSpPr/>
      </xdr:nvSpPr>
      <xdr:spPr>
        <a:xfrm>
          <a:off x="5446071" y="8740592"/>
          <a:ext cx="4291854" cy="519953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2017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567019</xdr:colOff>
      <xdr:row>53</xdr:row>
      <xdr:rowOff>5</xdr:rowOff>
    </xdr:from>
    <xdr:to>
      <xdr:col>7</xdr:col>
      <xdr:colOff>600637</xdr:colOff>
      <xdr:row>55</xdr:row>
      <xdr:rowOff>134475</xdr:rowOff>
    </xdr:to>
    <xdr:sp macro="" textlink="">
      <xdr:nvSpPr>
        <xdr:cNvPr id="54" name="Fluxograma: Processo alternativo 3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D26BCD9-5F6E-4C45-B834-CF4332443FD3}"/>
            </a:ext>
          </a:extLst>
        </xdr:cNvPr>
        <xdr:cNvSpPr/>
      </xdr:nvSpPr>
      <xdr:spPr>
        <a:xfrm>
          <a:off x="567019" y="10096505"/>
          <a:ext cx="4269442" cy="5154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2014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10</xdr:colOff>
      <xdr:row>49</xdr:row>
      <xdr:rowOff>89651</xdr:rowOff>
    </xdr:from>
    <xdr:to>
      <xdr:col>16</xdr:col>
      <xdr:colOff>56041</xdr:colOff>
      <xdr:row>52</xdr:row>
      <xdr:rowOff>38104</xdr:rowOff>
    </xdr:to>
    <xdr:sp macro="" textlink="">
      <xdr:nvSpPr>
        <xdr:cNvPr id="55" name="Fluxograma: Processo alternativo 3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6A59095E-EEE5-40D0-A019-9FF81C92067F}"/>
            </a:ext>
          </a:extLst>
        </xdr:cNvPr>
        <xdr:cNvSpPr/>
      </xdr:nvSpPr>
      <xdr:spPr>
        <a:xfrm>
          <a:off x="5446069" y="9424151"/>
          <a:ext cx="4291854" cy="519953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2015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571501</xdr:colOff>
      <xdr:row>16</xdr:row>
      <xdr:rowOff>100855</xdr:rowOff>
    </xdr:from>
    <xdr:to>
      <xdr:col>7</xdr:col>
      <xdr:colOff>602876</xdr:colOff>
      <xdr:row>19</xdr:row>
      <xdr:rowOff>91897</xdr:rowOff>
    </xdr:to>
    <xdr:sp macro="" textlink="">
      <xdr:nvSpPr>
        <xdr:cNvPr id="56" name="Fluxograma: Processo alternativo 1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F0DB2578-D18C-4009-A722-EEE3AD55843D}"/>
            </a:ext>
          </a:extLst>
        </xdr:cNvPr>
        <xdr:cNvSpPr/>
      </xdr:nvSpPr>
      <xdr:spPr>
        <a:xfrm>
          <a:off x="571501" y="3148855"/>
          <a:ext cx="4267199" cy="562542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 vagas ofertadas nos Programas de Pós-Graduação - </a:t>
          </a:r>
          <a:r>
            <a:rPr lang="pt-BR" sz="1200" b="1" i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endParaRPr lang="pt-BR" sz="1200" i="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593918</xdr:colOff>
      <xdr:row>16</xdr:row>
      <xdr:rowOff>107579</xdr:rowOff>
    </xdr:from>
    <xdr:to>
      <xdr:col>15</xdr:col>
      <xdr:colOff>587194</xdr:colOff>
      <xdr:row>19</xdr:row>
      <xdr:rowOff>91897</xdr:rowOff>
    </xdr:to>
    <xdr:sp macro="" textlink="">
      <xdr:nvSpPr>
        <xdr:cNvPr id="57" name="Fluxograma: Processo alternativo 15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5DE1CF65-5CBD-4D6D-A13F-D8B3B8A6C00B}"/>
            </a:ext>
          </a:extLst>
        </xdr:cNvPr>
        <xdr:cNvSpPr/>
      </xdr:nvSpPr>
      <xdr:spPr>
        <a:xfrm>
          <a:off x="5434859" y="3155579"/>
          <a:ext cx="4229100" cy="555818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número de alunos ingressantes nos Programas de Pós-Graduação -</a:t>
          </a:r>
          <a:r>
            <a:rPr lang="pt-BR" sz="1200" b="1" i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Stricto Sensu</a:t>
          </a: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567017</xdr:colOff>
      <xdr:row>31</xdr:row>
      <xdr:rowOff>96386</xdr:rowOff>
    </xdr:from>
    <xdr:to>
      <xdr:col>7</xdr:col>
      <xdr:colOff>600634</xdr:colOff>
      <xdr:row>34</xdr:row>
      <xdr:rowOff>29152</xdr:rowOff>
    </xdr:to>
    <xdr:sp macro="" textlink="">
      <xdr:nvSpPr>
        <xdr:cNvPr id="58" name="Fluxograma: Processo alternativo 6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10165CFF-6EC2-4D54-9F37-E5D6396A03B8}"/>
            </a:ext>
          </a:extLst>
        </xdr:cNvPr>
        <xdr:cNvSpPr/>
      </xdr:nvSpPr>
      <xdr:spPr>
        <a:xfrm>
          <a:off x="567017" y="6001886"/>
          <a:ext cx="4269441" cy="504266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effectLst/>
              <a:latin typeface="Century Gothic" panose="020B0502020202020204" pitchFamily="34" charset="0"/>
            </a:rPr>
            <a:t>Histórico dos dados de Residência Médica</a:t>
          </a:r>
        </a:p>
      </xdr:txBody>
    </xdr:sp>
    <xdr:clientData/>
  </xdr:twoCellAnchor>
  <xdr:twoCellAnchor>
    <xdr:from>
      <xdr:col>9</xdr:col>
      <xdr:colOff>2246</xdr:colOff>
      <xdr:row>31</xdr:row>
      <xdr:rowOff>96386</xdr:rowOff>
    </xdr:from>
    <xdr:to>
      <xdr:col>16</xdr:col>
      <xdr:colOff>35865</xdr:colOff>
      <xdr:row>34</xdr:row>
      <xdr:rowOff>29151</xdr:rowOff>
    </xdr:to>
    <xdr:sp macro="" textlink="">
      <xdr:nvSpPr>
        <xdr:cNvPr id="59" name="Fluxograma: Processo alternativo 21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38E2866D-939A-4FA0-9244-B4BC88EDD26C}"/>
            </a:ext>
          </a:extLst>
        </xdr:cNvPr>
        <xdr:cNvSpPr/>
      </xdr:nvSpPr>
      <xdr:spPr>
        <a:xfrm>
          <a:off x="5448305" y="6001886"/>
          <a:ext cx="4269442" cy="5042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  Monografias/Artigos Científicos,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Dissertações e Teses defendidas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11215</xdr:colOff>
      <xdr:row>52</xdr:row>
      <xdr:rowOff>179288</xdr:rowOff>
    </xdr:from>
    <xdr:to>
      <xdr:col>16</xdr:col>
      <xdr:colOff>67246</xdr:colOff>
      <xdr:row>55</xdr:row>
      <xdr:rowOff>127741</xdr:rowOff>
    </xdr:to>
    <xdr:sp macro="" textlink="">
      <xdr:nvSpPr>
        <xdr:cNvPr id="61" name="Fluxograma: Processo alternativo 32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117749D5-FF37-4299-8331-872EADA4DD86}"/>
            </a:ext>
          </a:extLst>
        </xdr:cNvPr>
        <xdr:cNvSpPr/>
      </xdr:nvSpPr>
      <xdr:spPr>
        <a:xfrm>
          <a:off x="5457274" y="10085288"/>
          <a:ext cx="4291854" cy="519953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2013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549085</xdr:colOff>
      <xdr:row>45</xdr:row>
      <xdr:rowOff>168088</xdr:rowOff>
    </xdr:from>
    <xdr:to>
      <xdr:col>7</xdr:col>
      <xdr:colOff>605115</xdr:colOff>
      <xdr:row>48</xdr:row>
      <xdr:rowOff>116541</xdr:rowOff>
    </xdr:to>
    <xdr:sp macro="" textlink="">
      <xdr:nvSpPr>
        <xdr:cNvPr id="32" name="Fluxograma: Processo alternativo 2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3188D29A-04F3-4EE1-B500-3EDB318B7F0A}"/>
            </a:ext>
          </a:extLst>
        </xdr:cNvPr>
        <xdr:cNvSpPr/>
      </xdr:nvSpPr>
      <xdr:spPr>
        <a:xfrm>
          <a:off x="549085" y="8740588"/>
          <a:ext cx="4291854" cy="519953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2018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052C25-B927-4F74-9ACB-B744B7264087}"/>
            </a:ext>
          </a:extLst>
        </xdr:cNvPr>
        <xdr:cNvSpPr/>
      </xdr:nvSpPr>
      <xdr:spPr>
        <a:xfrm>
          <a:off x="11282642" y="571496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424E71F0-BEC4-4964-9A9C-31D7F7655AEC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8F2EEB-0DE8-4083-84D1-A52691B24A8C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51DFB1AA-3A9D-4634-8319-18975D28FE94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4CE2094F-B4CC-435A-B4FD-397FBF0DB619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139610C6-88C3-400C-9C34-C8F12B1CC7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84FABC-FB03-41BE-8F29-C7C6DA45F166}"/>
            </a:ext>
          </a:extLst>
        </xdr:cNvPr>
        <xdr:cNvSpPr/>
      </xdr:nvSpPr>
      <xdr:spPr>
        <a:xfrm>
          <a:off x="11282642" y="571496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FAC751B7-0B34-4224-9DE6-9B603A1617D2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7DFAAAC-A6EA-4467-B8E1-CC31A784E1C6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5CA02B33-D625-4862-A11B-EFD3B129F2C9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13D0F604-B4A2-40E0-B5A5-8B767FA79DF6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FD2832F3-692A-4D40-BA23-2D717718DD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70AAC2-A07D-4C4D-96B1-70DE76DE1F10}"/>
            </a:ext>
          </a:extLst>
        </xdr:cNvPr>
        <xdr:cNvSpPr/>
      </xdr:nvSpPr>
      <xdr:spPr>
        <a:xfrm>
          <a:off x="11282642" y="571496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E9E437CF-485C-4C76-8872-AF69AE0D3EB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6EF5CF7-F4F9-4F2E-8C7C-A884BF8EE54C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3D68EEBF-09DC-4DB6-BFDF-1E1F7870B8A3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7207F293-1AC4-42B8-8592-A431DB5622E1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31227A6E-58EA-48C5-BB67-1FD3DC1B3D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100852</xdr:colOff>
      <xdr:row>2</xdr:row>
      <xdr:rowOff>179291</xdr:rowOff>
    </xdr:from>
    <xdr:to>
      <xdr:col>41</xdr:col>
      <xdr:colOff>11205</xdr:colOff>
      <xdr:row>5</xdr:row>
      <xdr:rowOff>11202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9978D5-22E9-4215-B509-5F612F5320F2}"/>
            </a:ext>
          </a:extLst>
        </xdr:cNvPr>
        <xdr:cNvSpPr/>
      </xdr:nvSpPr>
      <xdr:spPr>
        <a:xfrm>
          <a:off x="37349205" y="560291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112060</xdr:colOff>
      <xdr:row>0</xdr:row>
      <xdr:rowOff>123266</xdr:rowOff>
    </xdr:from>
    <xdr:to>
      <xdr:col>9</xdr:col>
      <xdr:colOff>571501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4302BB85-48E9-4CF6-9818-393E94F6FF20}"/>
            </a:ext>
          </a:extLst>
        </xdr:cNvPr>
        <xdr:cNvGrpSpPr/>
      </xdr:nvGrpSpPr>
      <xdr:grpSpPr>
        <a:xfrm>
          <a:off x="112060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93342139-A375-41F5-8D4B-F67D93BE40DC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BE4CC12A-8087-4CAB-A6E4-2508E751F2D1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293A453-2A27-4E47-B8F9-E868BD5C7DCE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106A8305-FB58-42F6-8935-8B68AE3BAC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CD9358D-E403-431C-936E-C9D2E16A48A1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177C2625-40E6-4923-A24F-7FA92DF08585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1682F6BF-E271-4B9E-BDA7-D0476509AFD9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12A8A8D8-0821-463C-9CF7-69B9C474106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8EF5807A-F475-4DDF-AE33-BE1500C3CA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403423</xdr:colOff>
      <xdr:row>2</xdr:row>
      <xdr:rowOff>183775</xdr:rowOff>
    </xdr:from>
    <xdr:to>
      <xdr:col>17</xdr:col>
      <xdr:colOff>560306</xdr:colOff>
      <xdr:row>5</xdr:row>
      <xdr:rowOff>15686</xdr:rowOff>
    </xdr:to>
    <xdr:sp macro="" textlink="">
      <xdr:nvSpPr>
        <xdr:cNvPr id="9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163E0B-2357-4F2A-936C-098D0E3AD19C}"/>
            </a:ext>
          </a:extLst>
        </xdr:cNvPr>
        <xdr:cNvSpPr/>
      </xdr:nvSpPr>
      <xdr:spPr>
        <a:xfrm>
          <a:off x="14859011" y="564775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15</xdr:col>
      <xdr:colOff>638745</xdr:colOff>
      <xdr:row>1</xdr:row>
      <xdr:rowOff>11204</xdr:rowOff>
    </xdr:from>
    <xdr:to>
      <xdr:col>17</xdr:col>
      <xdr:colOff>487510</xdr:colOff>
      <xdr:row>3</xdr:row>
      <xdr:rowOff>33615</xdr:rowOff>
    </xdr:to>
    <xdr:sp macro="" textlink="">
      <xdr:nvSpPr>
        <xdr:cNvPr id="10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269A97-836A-44E9-A824-8817723FA408}"/>
            </a:ext>
          </a:extLst>
        </xdr:cNvPr>
        <xdr:cNvSpPr/>
      </xdr:nvSpPr>
      <xdr:spPr>
        <a:xfrm>
          <a:off x="15094333" y="201704"/>
          <a:ext cx="14400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8D5630-48EC-4505-9863-CB444F985CE4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49BBD092-1063-45D6-AE7C-17DBF793DDB4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92DD07E7-066B-448D-B485-6C8D38FE1F76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141FADB8-D063-401B-A786-3807CBCA061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6A5DF63D-36FA-4A9E-9D17-32A0C1B7E7C4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C0EA9328-4422-432B-843E-0A85503A2A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7D40830-4679-4F0D-AAED-38EF0DE48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6E2E73B-2B66-458B-B5D4-A9310F049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5D9055F1-0A58-4D74-A63C-30BC06010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8E79F1F9-19FB-45F8-B56A-2E6E8CB824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1DE91521-1A9D-4F13-A93C-652E55BCF2F7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5BDBE73C-53AB-4826-A0B0-CBE082C90B73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FBE96966-CA41-4F62-B48F-96E46C535622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31233A7F-8CFF-45BB-B235-90712B3784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403423</xdr:colOff>
      <xdr:row>2</xdr:row>
      <xdr:rowOff>183775</xdr:rowOff>
    </xdr:from>
    <xdr:to>
      <xdr:col>17</xdr:col>
      <xdr:colOff>560306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C30CC3-F16C-43C3-A6DC-1D0075D68F1F}"/>
            </a:ext>
          </a:extLst>
        </xdr:cNvPr>
        <xdr:cNvSpPr/>
      </xdr:nvSpPr>
      <xdr:spPr>
        <a:xfrm>
          <a:off x="14805223" y="564775"/>
          <a:ext cx="1747557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15</xdr:col>
      <xdr:colOff>638745</xdr:colOff>
      <xdr:row>1</xdr:row>
      <xdr:rowOff>11204</xdr:rowOff>
    </xdr:from>
    <xdr:to>
      <xdr:col>17</xdr:col>
      <xdr:colOff>487510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5BC714-D688-48B6-A339-C49FA839C420}"/>
            </a:ext>
          </a:extLst>
        </xdr:cNvPr>
        <xdr:cNvSpPr/>
      </xdr:nvSpPr>
      <xdr:spPr>
        <a:xfrm>
          <a:off x="15040545" y="201704"/>
          <a:ext cx="143943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87B8D-7A05-46C5-9B0C-20BF6D765CA8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C7CEE9A4-29DB-4851-87BF-F5EF258C2645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4F7BB012-88A1-49CD-8F74-C9337CD4E47E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BF607A8D-3693-42C3-9C93-61B0322D10B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374E33CA-41F0-469B-9AFD-6A8427D87AEB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6060DFB9-058D-4B1A-9294-29E38CC7B6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599F8D8-BC13-450F-9B0E-26532640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E203032-FD2D-460F-B3F5-8022F0B4D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82E8B43-B732-466D-8439-0321BD1B1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E705BE89-2AA4-4560-8301-83D7B6E0770D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460F22FE-1058-4EC3-A769-2E7E7EB552B1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475DF1A5-FC7B-4EA4-A68C-5847702A281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D0E6F840-E635-4D78-ACA0-328C8249876F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A513BA00-2F99-416D-BDAA-6B9A28FF31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403423</xdr:colOff>
      <xdr:row>2</xdr:row>
      <xdr:rowOff>183775</xdr:rowOff>
    </xdr:from>
    <xdr:to>
      <xdr:col>17</xdr:col>
      <xdr:colOff>560306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DA41E8-B810-44C4-B67D-24CCC714E0AB}"/>
            </a:ext>
          </a:extLst>
        </xdr:cNvPr>
        <xdr:cNvSpPr/>
      </xdr:nvSpPr>
      <xdr:spPr>
        <a:xfrm>
          <a:off x="14805223" y="564775"/>
          <a:ext cx="1747557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15</xdr:col>
      <xdr:colOff>638745</xdr:colOff>
      <xdr:row>1</xdr:row>
      <xdr:rowOff>11204</xdr:rowOff>
    </xdr:from>
    <xdr:to>
      <xdr:col>17</xdr:col>
      <xdr:colOff>487510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B30570-E378-47D0-95FB-038DB2EAA2BF}"/>
            </a:ext>
          </a:extLst>
        </xdr:cNvPr>
        <xdr:cNvSpPr/>
      </xdr:nvSpPr>
      <xdr:spPr>
        <a:xfrm>
          <a:off x="15040545" y="201704"/>
          <a:ext cx="143943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FAB295-1AF6-4347-B0F2-9C6A96160496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2FE913E7-016A-45B8-99CD-3314CF7CD0C1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4F64403B-CE65-45AA-9162-0BA9038E3AA2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806ABDAF-904F-4180-84B6-57245593FAB9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C56FFB57-2171-48BD-9DB0-644008F9A042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FE85393C-770E-4B00-B232-A516A2BF1C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7D15971-5884-4044-9AC8-CB75813DE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C2701ED-29BE-4E89-9E86-017FF37E1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03EC14D-AB86-4447-AD7B-628D60000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89644</xdr:colOff>
      <xdr:row>2</xdr:row>
      <xdr:rowOff>179290</xdr:rowOff>
    </xdr:from>
    <xdr:to>
      <xdr:col>16384</xdr:col>
      <xdr:colOff>56027</xdr:colOff>
      <xdr:row>5</xdr:row>
      <xdr:rowOff>11201</xdr:rowOff>
    </xdr:to>
    <xdr:sp macro="" textlink="">
      <xdr:nvSpPr>
        <xdr:cNvPr id="8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348879" y="560290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6</xdr:col>
      <xdr:colOff>1893794</xdr:colOff>
      <xdr:row>10</xdr:row>
      <xdr:rowOff>22412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13" name="Retângul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14" name="Fluxograma: Dados armazenados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5" name="Fluxograma: Dados armazenados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D997ACBA-6D65-4E08-BAB6-974EC210A397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9815B340-1E87-46D3-85ED-CD5367CF9CD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FC5A5E89-2BEE-4E37-A504-650D6D77D208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02C8D2D8-DA97-4727-81CF-F38C8203093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2FEF4D87-ABB9-4E55-B523-B121969ED5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638735</xdr:colOff>
      <xdr:row>3</xdr:row>
      <xdr:rowOff>4481</xdr:rowOff>
    </xdr:from>
    <xdr:to>
      <xdr:col>17</xdr:col>
      <xdr:colOff>560306</xdr:colOff>
      <xdr:row>5</xdr:row>
      <xdr:rowOff>26892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742FA5-7965-4345-81C4-5E698ED4C7D3}"/>
            </a:ext>
          </a:extLst>
        </xdr:cNvPr>
        <xdr:cNvSpPr/>
      </xdr:nvSpPr>
      <xdr:spPr>
        <a:xfrm>
          <a:off x="16013206" y="575981"/>
          <a:ext cx="1512806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D7C22807-C4A3-4F96-A7DD-FB9DF6F98B57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7BB5C6FC-2A41-43BF-819C-99F51746BD1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58069E7B-BDBA-43B5-890F-C3973FE0EDCE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1F1CA331-008D-4860-A869-9C88A0BEAF49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13/05/2019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616B92BC-A6FD-4E72-A22B-01B6B2D434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403423</xdr:colOff>
      <xdr:row>2</xdr:row>
      <xdr:rowOff>183775</xdr:rowOff>
    </xdr:from>
    <xdr:to>
      <xdr:col>17</xdr:col>
      <xdr:colOff>560306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9178D7-DDB0-436F-A747-6C5145DB7F0C}"/>
            </a:ext>
          </a:extLst>
        </xdr:cNvPr>
        <xdr:cNvSpPr/>
      </xdr:nvSpPr>
      <xdr:spPr>
        <a:xfrm>
          <a:off x="14805223" y="564775"/>
          <a:ext cx="1747557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15</xdr:col>
      <xdr:colOff>638745</xdr:colOff>
      <xdr:row>1</xdr:row>
      <xdr:rowOff>11204</xdr:rowOff>
    </xdr:from>
    <xdr:to>
      <xdr:col>17</xdr:col>
      <xdr:colOff>487510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F91E95-6C3E-486E-8C5B-91D619A45B65}"/>
            </a:ext>
          </a:extLst>
        </xdr:cNvPr>
        <xdr:cNvSpPr/>
      </xdr:nvSpPr>
      <xdr:spPr>
        <a:xfrm>
          <a:off x="15040545" y="201704"/>
          <a:ext cx="143943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0D141B-323F-4BEC-BE89-83A530F7961A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F1C789F5-FB48-4088-A59F-6A10FF3419F2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81D7E11E-25E3-413A-88F5-2B52C4C86A6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1C51AFAE-AE3C-4A94-AB77-736C2FB143DF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1BF2A9E9-1340-45E8-A6C8-CFD55AD2091C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13/05/2019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C5EC8217-DE0C-4B91-B7A0-209BC2DE99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A051488-ECA2-4EC4-A278-91FB58FD4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CF585E3-0391-46FA-B4AC-2A117F462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168087</xdr:colOff>
      <xdr:row>28</xdr:row>
      <xdr:rowOff>44824</xdr:rowOff>
    </xdr:from>
    <xdr:to>
      <xdr:col>5</xdr:col>
      <xdr:colOff>1142999</xdr:colOff>
      <xdr:row>42</xdr:row>
      <xdr:rowOff>130737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B03EBE7-8E86-4A87-859B-D2B883C78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B04773-566D-456A-8520-B70984C1FE25}"/>
            </a:ext>
          </a:extLst>
        </xdr:cNvPr>
        <xdr:cNvSpPr/>
      </xdr:nvSpPr>
      <xdr:spPr>
        <a:xfrm>
          <a:off x="11282642" y="571496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705971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FFCEC4C4-08DE-4250-87A1-71AB587A5F6B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E720D604-13AB-44DC-B2B6-A06A1788F09A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D2D4666B-AE55-4E3E-AAC8-D3A151D7076D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AC7CA79E-309E-4AB6-8F1A-6CBA243533F6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23D097FC-0B01-434B-B469-81877C1330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8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31F791A3-54FE-414B-BBA3-523C1E9523EC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E393EB12-C694-452C-BFBA-FB88192AFB53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2DB13A61-0CA1-4906-9169-DFB705760F8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FC6C91DC-F6ED-4A32-A585-3CBF5F3899A4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DD0B7DBF-5A54-4E6D-AEA9-BFF01CCE88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593915</xdr:colOff>
      <xdr:row>2</xdr:row>
      <xdr:rowOff>183777</xdr:rowOff>
    </xdr:from>
    <xdr:to>
      <xdr:col>12</xdr:col>
      <xdr:colOff>560298</xdr:colOff>
      <xdr:row>5</xdr:row>
      <xdr:rowOff>15688</xdr:rowOff>
    </xdr:to>
    <xdr:sp macro="" textlink="">
      <xdr:nvSpPr>
        <xdr:cNvPr id="8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263604-5F2A-4D38-A963-8445A4ED9C90}"/>
            </a:ext>
          </a:extLst>
        </xdr:cNvPr>
        <xdr:cNvSpPr/>
      </xdr:nvSpPr>
      <xdr:spPr>
        <a:xfrm>
          <a:off x="11396386" y="564777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10</xdr:col>
      <xdr:colOff>829237</xdr:colOff>
      <xdr:row>1</xdr:row>
      <xdr:rowOff>11206</xdr:rowOff>
    </xdr:from>
    <xdr:to>
      <xdr:col>12</xdr:col>
      <xdr:colOff>487502</xdr:colOff>
      <xdr:row>3</xdr:row>
      <xdr:rowOff>33617</xdr:rowOff>
    </xdr:to>
    <xdr:sp macro="" textlink="">
      <xdr:nvSpPr>
        <xdr:cNvPr id="9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A8A407-83BA-4497-BA4B-EFDA1ACF72A8}"/>
            </a:ext>
          </a:extLst>
        </xdr:cNvPr>
        <xdr:cNvSpPr/>
      </xdr:nvSpPr>
      <xdr:spPr>
        <a:xfrm>
          <a:off x="11631708" y="201706"/>
          <a:ext cx="14400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82187B-DD8D-454A-A0A4-DF861836EF33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40D8D33C-765E-4A08-81D2-5D74C87A373C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7EEF50F9-5875-46F0-94A6-E8A2457F0712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85A5BF07-A2E2-4F6D-A49E-41D6AC0F05F3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E7C93353-513E-4624-934C-316067C3C11F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168BE27E-2F26-4A99-B502-015F1E5480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12</xdr:row>
      <xdr:rowOff>134472</xdr:rowOff>
    </xdr:from>
    <xdr:to>
      <xdr:col>5</xdr:col>
      <xdr:colOff>1277471</xdr:colOff>
      <xdr:row>26</xdr:row>
      <xdr:rowOff>67236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78215F28-06CA-4575-9804-491F0B564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168088</xdr:colOff>
      <xdr:row>12</xdr:row>
      <xdr:rowOff>112058</xdr:rowOff>
    </xdr:from>
    <xdr:to>
      <xdr:col>10</xdr:col>
      <xdr:colOff>1221441</xdr:colOff>
      <xdr:row>25</xdr:row>
      <xdr:rowOff>201704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3FEE6B1-F1C7-49F4-8E9F-6CB8FA53B8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44823</xdr:colOff>
      <xdr:row>28</xdr:row>
      <xdr:rowOff>44823</xdr:rowOff>
    </xdr:from>
    <xdr:to>
      <xdr:col>5</xdr:col>
      <xdr:colOff>1322294</xdr:colOff>
      <xdr:row>41</xdr:row>
      <xdr:rowOff>268941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336C1E08-B2E4-4CA1-B67D-C526B6241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201706</xdr:colOff>
      <xdr:row>28</xdr:row>
      <xdr:rowOff>134470</xdr:rowOff>
    </xdr:from>
    <xdr:to>
      <xdr:col>10</xdr:col>
      <xdr:colOff>1255059</xdr:colOff>
      <xdr:row>41</xdr:row>
      <xdr:rowOff>224117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B7DFE192-5D8F-49C6-8F0F-2AE1A4DEC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156884</xdr:colOff>
      <xdr:row>44</xdr:row>
      <xdr:rowOff>44822</xdr:rowOff>
    </xdr:from>
    <xdr:to>
      <xdr:col>5</xdr:col>
      <xdr:colOff>1299884</xdr:colOff>
      <xdr:row>57</xdr:row>
      <xdr:rowOff>268940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D73AE0E4-FCFA-4630-983C-7595EF839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224117</xdr:colOff>
      <xdr:row>44</xdr:row>
      <xdr:rowOff>44823</xdr:rowOff>
    </xdr:from>
    <xdr:to>
      <xdr:col>10</xdr:col>
      <xdr:colOff>1019735</xdr:colOff>
      <xdr:row>57</xdr:row>
      <xdr:rowOff>268941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6B0C1FC8-A197-490C-8D92-1BC60FA65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134471</xdr:colOff>
      <xdr:row>60</xdr:row>
      <xdr:rowOff>100853</xdr:rowOff>
    </xdr:from>
    <xdr:to>
      <xdr:col>5</xdr:col>
      <xdr:colOff>930089</xdr:colOff>
      <xdr:row>74</xdr:row>
      <xdr:rowOff>33619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8E555CDE-41F3-40D8-8849-D7FEA7972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235323</xdr:colOff>
      <xdr:row>60</xdr:row>
      <xdr:rowOff>145677</xdr:rowOff>
    </xdr:from>
    <xdr:to>
      <xdr:col>10</xdr:col>
      <xdr:colOff>1030941</xdr:colOff>
      <xdr:row>74</xdr:row>
      <xdr:rowOff>78443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2341C60B-EAE9-413E-910D-77F82DBA4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33618</xdr:colOff>
      <xdr:row>76</xdr:row>
      <xdr:rowOff>100853</xdr:rowOff>
    </xdr:from>
    <xdr:to>
      <xdr:col>5</xdr:col>
      <xdr:colOff>1120588</xdr:colOff>
      <xdr:row>90</xdr:row>
      <xdr:rowOff>33618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50F360E6-80AE-4D9E-8D6D-125263C25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33618</xdr:colOff>
      <xdr:row>76</xdr:row>
      <xdr:rowOff>67235</xdr:rowOff>
    </xdr:from>
    <xdr:to>
      <xdr:col>10</xdr:col>
      <xdr:colOff>1120588</xdr:colOff>
      <xdr:row>90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9814A67E-1F00-48EC-999C-398023DC6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123264</xdr:colOff>
      <xdr:row>92</xdr:row>
      <xdr:rowOff>67235</xdr:rowOff>
    </xdr:from>
    <xdr:to>
      <xdr:col>5</xdr:col>
      <xdr:colOff>1210234</xdr:colOff>
      <xdr:row>106</xdr:row>
      <xdr:rowOff>1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985FF979-B457-4B66-8FE1-FE4F1AD27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100852</xdr:colOff>
      <xdr:row>92</xdr:row>
      <xdr:rowOff>33618</xdr:rowOff>
    </xdr:from>
    <xdr:to>
      <xdr:col>10</xdr:col>
      <xdr:colOff>1086969</xdr:colOff>
      <xdr:row>105</xdr:row>
      <xdr:rowOff>224119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CFECED44-AF6A-4642-846B-C8787C4F4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11204</xdr:colOff>
      <xdr:row>108</xdr:row>
      <xdr:rowOff>78441</xdr:rowOff>
    </xdr:from>
    <xdr:to>
      <xdr:col>5</xdr:col>
      <xdr:colOff>1154205</xdr:colOff>
      <xdr:row>122</xdr:row>
      <xdr:rowOff>11207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2D64D157-DF51-4CF7-8C42-327A53235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11204</xdr:colOff>
      <xdr:row>108</xdr:row>
      <xdr:rowOff>78441</xdr:rowOff>
    </xdr:from>
    <xdr:to>
      <xdr:col>11</xdr:col>
      <xdr:colOff>1154205</xdr:colOff>
      <xdr:row>122</xdr:row>
      <xdr:rowOff>11207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D2B583C5-D45B-48C4-9127-7C3F2DB89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605117</xdr:colOff>
      <xdr:row>2</xdr:row>
      <xdr:rowOff>190496</xdr:rowOff>
    </xdr:from>
    <xdr:to>
      <xdr:col>11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C0EBC5-0073-4C4C-81CA-F9E3A818CA53}"/>
            </a:ext>
          </a:extLst>
        </xdr:cNvPr>
        <xdr:cNvSpPr/>
      </xdr:nvSpPr>
      <xdr:spPr>
        <a:xfrm>
          <a:off x="11130242" y="571496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896471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A0765015-683D-4045-AC9C-8BD920C62B37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2DE24E8C-CE1C-40FA-A759-AA430FB6CC4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207F2DE9-CCF0-46CA-95C4-22F4EC9E6AD9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27D821C9-1C40-4B4D-9F9E-9CA7B409B8BD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FE6B6531-138A-4AF3-AC6F-DCCFFB5088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179294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51B81325-1813-4152-9D9B-5A1FE5DD5B9E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D80B48DC-7D59-4CE3-8893-C8D27B3097EB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6AE1C1A6-ED8D-4918-9211-8AC50DCFEBB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A852D79A-4ED7-4EA2-ADB5-1584528D79EE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13/05/2019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E9FE8CD9-5915-49CA-9F8A-C8AE7FE2F7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17</xdr:col>
      <xdr:colOff>280147</xdr:colOff>
      <xdr:row>2</xdr:row>
      <xdr:rowOff>183775</xdr:rowOff>
    </xdr:from>
    <xdr:to>
      <xdr:col>20</xdr:col>
      <xdr:colOff>0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B08C01-0BCA-4BA7-880B-60E94F52D458}"/>
            </a:ext>
          </a:extLst>
        </xdr:cNvPr>
        <xdr:cNvSpPr/>
      </xdr:nvSpPr>
      <xdr:spPr>
        <a:xfrm>
          <a:off x="16270941" y="564775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17</xdr:col>
      <xdr:colOff>588265</xdr:colOff>
      <xdr:row>1</xdr:row>
      <xdr:rowOff>11204</xdr:rowOff>
    </xdr:from>
    <xdr:to>
      <xdr:col>20</xdr:col>
      <xdr:colOff>0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F68C25-4C33-4ABF-9903-FBBC446E0FAC}"/>
            </a:ext>
          </a:extLst>
        </xdr:cNvPr>
        <xdr:cNvSpPr/>
      </xdr:nvSpPr>
      <xdr:spPr>
        <a:xfrm>
          <a:off x="16579059" y="201704"/>
          <a:ext cx="14400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E6244B-A5F0-49AE-95E3-B077871C3EFD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64A9FD39-1EB2-4202-B3C0-AAE585C021EF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7599E7F1-01FB-43A1-A27D-66E380E2D81C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CE881CA0-AE68-4A84-AC80-4FFE09599B6F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EF67E78E-F73B-4E12-B272-BEFCE4D6EE8D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13/05/2019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864E4E6F-3223-46E6-A981-323F1D754D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5D10EE2-9F56-4F71-AD9F-9032DBF31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1B46B96-3141-4C56-B1D4-02AE9FAF0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168087</xdr:colOff>
      <xdr:row>28</xdr:row>
      <xdr:rowOff>44824</xdr:rowOff>
    </xdr:from>
    <xdr:to>
      <xdr:col>5</xdr:col>
      <xdr:colOff>1142999</xdr:colOff>
      <xdr:row>42</xdr:row>
      <xdr:rowOff>130737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32A5AEE-2B35-4500-994E-0F275492F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168088</xdr:colOff>
      <xdr:row>28</xdr:row>
      <xdr:rowOff>11207</xdr:rowOff>
    </xdr:from>
    <xdr:to>
      <xdr:col>10</xdr:col>
      <xdr:colOff>1210235</xdr:colOff>
      <xdr:row>42</xdr:row>
      <xdr:rowOff>89648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392DA2A-D816-47C4-AFF1-4E4048CD51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100854</xdr:colOff>
      <xdr:row>60</xdr:row>
      <xdr:rowOff>0</xdr:rowOff>
    </xdr:from>
    <xdr:to>
      <xdr:col>5</xdr:col>
      <xdr:colOff>1266266</xdr:colOff>
      <xdr:row>74</xdr:row>
      <xdr:rowOff>56030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F4611EE3-A631-47EE-B37D-9FBCBE46B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89647</xdr:colOff>
      <xdr:row>44</xdr:row>
      <xdr:rowOff>123265</xdr:rowOff>
    </xdr:from>
    <xdr:to>
      <xdr:col>10</xdr:col>
      <xdr:colOff>1030941</xdr:colOff>
      <xdr:row>58</xdr:row>
      <xdr:rowOff>112058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304EC229-0345-4B62-9054-82A549F42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605117</xdr:colOff>
      <xdr:row>2</xdr:row>
      <xdr:rowOff>190496</xdr:rowOff>
    </xdr:from>
    <xdr:to>
      <xdr:col>11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369038-41B8-4FDB-A03C-6A08E41EE363}"/>
            </a:ext>
          </a:extLst>
        </xdr:cNvPr>
        <xdr:cNvSpPr/>
      </xdr:nvSpPr>
      <xdr:spPr>
        <a:xfrm>
          <a:off x="10939742" y="571496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672353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C3C7919A-DCCD-4392-B7F4-783B77170117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EC58B31C-4181-443B-9403-40B8370C21EC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B370BBC5-CDE3-429B-9ED6-FF16C9810152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95BE8444-85CD-49AE-9FF9-03086A17FE71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2C0D3CC5-CAF7-4855-BC92-B7C8DF8378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661152</xdr:colOff>
      <xdr:row>2</xdr:row>
      <xdr:rowOff>179290</xdr:rowOff>
    </xdr:from>
    <xdr:to>
      <xdr:col>16384</xdr:col>
      <xdr:colOff>56035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5245A9-7C2A-4D63-94CB-91AE100FEC1E}"/>
            </a:ext>
          </a:extLst>
        </xdr:cNvPr>
        <xdr:cNvSpPr/>
      </xdr:nvSpPr>
      <xdr:spPr>
        <a:xfrm>
          <a:off x="15116740" y="560290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5788C302-E272-4D22-B47E-260FEB45C08B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9FEDF665-1C98-4C39-B662-778AF0EBA1F1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80CC8F86-2EC2-46DC-8CF3-BABB02574B3B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2018ACBF-C9FC-490E-B0C7-C5EAF5B053FD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E9084CA4-BEF8-49C0-83D0-BF825436F3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896474</xdr:colOff>
      <xdr:row>1</xdr:row>
      <xdr:rowOff>6719</xdr:rowOff>
    </xdr:from>
    <xdr:to>
      <xdr:col>17</xdr:col>
      <xdr:colOff>554739</xdr:colOff>
      <xdr:row>3</xdr:row>
      <xdr:rowOff>29130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F1F27A-1D3A-4A36-B956-7744C08A52F7}"/>
            </a:ext>
          </a:extLst>
        </xdr:cNvPr>
        <xdr:cNvSpPr/>
      </xdr:nvSpPr>
      <xdr:spPr>
        <a:xfrm>
          <a:off x="15352062" y="197219"/>
          <a:ext cx="14400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11</xdr:col>
      <xdr:colOff>33618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F73B7039-ADE8-42ED-905D-847A893C1E28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E08519F3-457D-4E4E-94B0-477E84FF516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9AB4F3A2-277A-457B-A9DD-639842F3649F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8B5FF851-56EF-4F9A-94E3-1EC41F7B08CE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29/04/2019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8653A1C0-476C-41AD-BF56-AC603A33D7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403423</xdr:colOff>
      <xdr:row>2</xdr:row>
      <xdr:rowOff>183775</xdr:rowOff>
    </xdr:from>
    <xdr:to>
      <xdr:col>18</xdr:col>
      <xdr:colOff>448246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C9E34C-013D-4748-B304-7582510D25D2}"/>
            </a:ext>
          </a:extLst>
        </xdr:cNvPr>
        <xdr:cNvSpPr/>
      </xdr:nvSpPr>
      <xdr:spPr>
        <a:xfrm>
          <a:off x="14805223" y="564775"/>
          <a:ext cx="1747557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16</xdr:col>
      <xdr:colOff>638745</xdr:colOff>
      <xdr:row>1</xdr:row>
      <xdr:rowOff>11204</xdr:rowOff>
    </xdr:from>
    <xdr:to>
      <xdr:col>18</xdr:col>
      <xdr:colOff>375450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B2C847-BB16-4806-AEA6-6F134F1C1344}"/>
            </a:ext>
          </a:extLst>
        </xdr:cNvPr>
        <xdr:cNvSpPr/>
      </xdr:nvSpPr>
      <xdr:spPr>
        <a:xfrm>
          <a:off x="15040545" y="201704"/>
          <a:ext cx="143943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65EF4A-F800-4961-A996-C3C89D7C42C4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38DF64EA-8E3B-4354-8BE3-54399EF82B67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F42F7BF8-B35A-410A-8CD8-6CB82BC69E5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A6207E98-1DE7-4AB7-B3CC-0D6707237C0B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F4CABF1E-99D9-4DD6-AEFB-E6C0A28AD5EE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E776E892-C887-4623-ABAE-F9A2D26DB2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168088</xdr:colOff>
      <xdr:row>28</xdr:row>
      <xdr:rowOff>11207</xdr:rowOff>
    </xdr:from>
    <xdr:to>
      <xdr:col>10</xdr:col>
      <xdr:colOff>1210235</xdr:colOff>
      <xdr:row>42</xdr:row>
      <xdr:rowOff>89648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C6D50768-4B79-4339-89A3-79786AB9C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22412</xdr:colOff>
      <xdr:row>12</xdr:row>
      <xdr:rowOff>56030</xdr:rowOff>
    </xdr:from>
    <xdr:to>
      <xdr:col>5</xdr:col>
      <xdr:colOff>1176618</xdr:colOff>
      <xdr:row>26</xdr:row>
      <xdr:rowOff>44823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41196602-0352-4B15-A114-4C7509125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123264</xdr:colOff>
      <xdr:row>12</xdr:row>
      <xdr:rowOff>78442</xdr:rowOff>
    </xdr:from>
    <xdr:to>
      <xdr:col>10</xdr:col>
      <xdr:colOff>1255059</xdr:colOff>
      <xdr:row>26</xdr:row>
      <xdr:rowOff>56029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9057B782-9A0C-4647-B399-51FAFE5C1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33617</xdr:colOff>
      <xdr:row>28</xdr:row>
      <xdr:rowOff>78442</xdr:rowOff>
    </xdr:from>
    <xdr:to>
      <xdr:col>5</xdr:col>
      <xdr:colOff>1187823</xdr:colOff>
      <xdr:row>42</xdr:row>
      <xdr:rowOff>67236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E60E17C5-208F-4684-A9EA-2C5E90079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168087</xdr:colOff>
      <xdr:row>44</xdr:row>
      <xdr:rowOff>56030</xdr:rowOff>
    </xdr:from>
    <xdr:to>
      <xdr:col>5</xdr:col>
      <xdr:colOff>1266264</xdr:colOff>
      <xdr:row>58</xdr:row>
      <xdr:rowOff>44823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F64A8E08-76E7-4A35-892A-B139851BA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123264</xdr:colOff>
      <xdr:row>44</xdr:row>
      <xdr:rowOff>0</xdr:rowOff>
    </xdr:from>
    <xdr:to>
      <xdr:col>10</xdr:col>
      <xdr:colOff>1277471</xdr:colOff>
      <xdr:row>57</xdr:row>
      <xdr:rowOff>280146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B61BA140-6726-4DC2-B202-10F48F105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5</xdr:col>
      <xdr:colOff>1154206</xdr:colOff>
      <xdr:row>73</xdr:row>
      <xdr:rowOff>280147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6BCFEFCE-6C70-4583-9ED7-F7CBC0CA2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67236</xdr:colOff>
      <xdr:row>60</xdr:row>
      <xdr:rowOff>56029</xdr:rowOff>
    </xdr:from>
    <xdr:to>
      <xdr:col>10</xdr:col>
      <xdr:colOff>1221442</xdr:colOff>
      <xdr:row>74</xdr:row>
      <xdr:rowOff>44823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A69DDD16-6AC0-44E2-B229-E508260BC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324971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7E293A6F-BA04-4C76-8AD3-7360D2A2549E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24EDB9D9-327E-4D0D-B153-18F6B7F5EE5D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7993ECDF-9025-4570-B4A8-381900FBDF2D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6C7A5159-50BF-418B-8C89-516167B9B0B5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06/02/2019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16CCC94B-6BBE-4A0A-8D50-7E9EA78609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705985</xdr:colOff>
      <xdr:row>2</xdr:row>
      <xdr:rowOff>183775</xdr:rowOff>
    </xdr:from>
    <xdr:to>
      <xdr:col>16</xdr:col>
      <xdr:colOff>549103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B8F9F4-5B73-4EF4-B1B0-519ACD7D87BD}"/>
            </a:ext>
          </a:extLst>
        </xdr:cNvPr>
        <xdr:cNvSpPr/>
      </xdr:nvSpPr>
      <xdr:spPr>
        <a:xfrm>
          <a:off x="15856338" y="564775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14</xdr:col>
      <xdr:colOff>1030955</xdr:colOff>
      <xdr:row>1</xdr:row>
      <xdr:rowOff>11204</xdr:rowOff>
    </xdr:from>
    <xdr:to>
      <xdr:col>16</xdr:col>
      <xdr:colOff>565955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367556-440A-4A86-9BAB-F98207D22C11}"/>
            </a:ext>
          </a:extLst>
        </xdr:cNvPr>
        <xdr:cNvSpPr/>
      </xdr:nvSpPr>
      <xdr:spPr>
        <a:xfrm>
          <a:off x="16181308" y="201704"/>
          <a:ext cx="14400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8F2B52-DCEE-4FB3-9651-F181B80B4936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4A000A9D-C5E3-4744-A849-2D14BBE4746D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847507D6-9FD2-4CEC-9763-D5280C5AF18F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1AFCA1FB-16C3-4F3C-9B2D-532BCB483198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4365AC4-7C00-4F6F-9DB2-D587ACAB35F4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06/02/2019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B0B68E8F-D4E6-48D3-85DD-075A454F0D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56029</xdr:colOff>
      <xdr:row>12</xdr:row>
      <xdr:rowOff>67235</xdr:rowOff>
    </xdr:from>
    <xdr:to>
      <xdr:col>5</xdr:col>
      <xdr:colOff>1210235</xdr:colOff>
      <xdr:row>26</xdr:row>
      <xdr:rowOff>56028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E4C4AF4C-C63D-4029-A6FA-8340F6B11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336175</xdr:colOff>
      <xdr:row>12</xdr:row>
      <xdr:rowOff>78441</xdr:rowOff>
    </xdr:from>
    <xdr:to>
      <xdr:col>10</xdr:col>
      <xdr:colOff>1221440</xdr:colOff>
      <xdr:row>26</xdr:row>
      <xdr:rowOff>156881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DC2AD5E6-22B5-4692-983A-C082EE380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89646</xdr:colOff>
      <xdr:row>28</xdr:row>
      <xdr:rowOff>0</xdr:rowOff>
    </xdr:from>
    <xdr:to>
      <xdr:col>5</xdr:col>
      <xdr:colOff>1210235</xdr:colOff>
      <xdr:row>41</xdr:row>
      <xdr:rowOff>268941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B9835B37-8A49-45F4-B88B-884C5C7B5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10</xdr:col>
      <xdr:colOff>1299883</xdr:colOff>
      <xdr:row>41</xdr:row>
      <xdr:rowOff>268941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703E431D-A06E-47FA-8652-75544403D1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8</xdr:col>
      <xdr:colOff>918883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540DEA6B-B6CF-40BB-9B57-442285A6B67D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3EF4C478-C305-4AF3-9250-B41AD4EBB885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65CF93FB-EFAD-4C49-AA48-AC243D3391FE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4C1B9246-6D54-43B1-AA72-D9124FDA2955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A48328A2-9D82-41DB-BBF2-4942B3210E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571504</xdr:colOff>
      <xdr:row>2</xdr:row>
      <xdr:rowOff>183777</xdr:rowOff>
    </xdr:from>
    <xdr:to>
      <xdr:col>17</xdr:col>
      <xdr:colOff>537887</xdr:colOff>
      <xdr:row>5</xdr:row>
      <xdr:rowOff>15688</xdr:rowOff>
    </xdr:to>
    <xdr:sp macro="" textlink="">
      <xdr:nvSpPr>
        <xdr:cNvPr id="8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414DA0-6122-4DBD-AF55-B13C3378985E}"/>
            </a:ext>
          </a:extLst>
        </xdr:cNvPr>
        <xdr:cNvSpPr/>
      </xdr:nvSpPr>
      <xdr:spPr>
        <a:xfrm>
          <a:off x="10936945" y="564777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15</xdr:col>
      <xdr:colOff>806826</xdr:colOff>
      <xdr:row>1</xdr:row>
      <xdr:rowOff>11206</xdr:rowOff>
    </xdr:from>
    <xdr:to>
      <xdr:col>17</xdr:col>
      <xdr:colOff>465091</xdr:colOff>
      <xdr:row>3</xdr:row>
      <xdr:rowOff>33617</xdr:rowOff>
    </xdr:to>
    <xdr:sp macro="" textlink="">
      <xdr:nvSpPr>
        <xdr:cNvPr id="9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58678E-B848-4E14-AC51-1E0633CCE422}"/>
            </a:ext>
          </a:extLst>
        </xdr:cNvPr>
        <xdr:cNvSpPr/>
      </xdr:nvSpPr>
      <xdr:spPr>
        <a:xfrm>
          <a:off x="11172267" y="201706"/>
          <a:ext cx="14400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1165412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230E7C-D5BB-4357-B072-2A7EB76FC591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549088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9D7507D0-19CA-428B-B259-C8580C941553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26BB77AB-D9CF-4819-A2D9-E774021C2692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EBCD3F0D-DAC7-4810-A946-DBF0CED05B3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787DFF05-DE7C-46DA-87C8-72BD86CE999B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EB1108C9-9163-448B-960D-F3F3251377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89646</xdr:colOff>
      <xdr:row>28</xdr:row>
      <xdr:rowOff>0</xdr:rowOff>
    </xdr:from>
    <xdr:to>
      <xdr:col>5</xdr:col>
      <xdr:colOff>1210235</xdr:colOff>
      <xdr:row>41</xdr:row>
      <xdr:rowOff>268941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2583D679-01E5-433C-AADD-DEBC82E0C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67236</xdr:colOff>
      <xdr:row>12</xdr:row>
      <xdr:rowOff>89648</xdr:rowOff>
    </xdr:from>
    <xdr:to>
      <xdr:col>5</xdr:col>
      <xdr:colOff>1467970</xdr:colOff>
      <xdr:row>26</xdr:row>
      <xdr:rowOff>67235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626901EB-1DE1-496B-AC4B-BCE924193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78440</xdr:colOff>
      <xdr:row>12</xdr:row>
      <xdr:rowOff>134469</xdr:rowOff>
    </xdr:from>
    <xdr:to>
      <xdr:col>10</xdr:col>
      <xdr:colOff>1568821</xdr:colOff>
      <xdr:row>25</xdr:row>
      <xdr:rowOff>123259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215889EB-527C-4FDB-BC11-0CE7038C7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13</xdr:col>
      <xdr:colOff>549088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3F4868E7-CD22-4889-A3F4-07D55082BFB1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637395D9-6C78-4225-92E2-3F0841BC517D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1E09595A-368B-4092-8A5D-4833A57DE4C9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8FC5E6E3-49CB-4325-BA35-F6075422A5AA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2763015B-7E75-4ACD-98A1-39066E10E7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oneCellAnchor>
    <xdr:from>
      <xdr:col>22</xdr:col>
      <xdr:colOff>100853</xdr:colOff>
      <xdr:row>2</xdr:row>
      <xdr:rowOff>183775</xdr:rowOff>
    </xdr:from>
    <xdr:ext cx="1748118" cy="403411"/>
    <xdr:sp macro="" textlink="">
      <xdr:nvSpPr>
        <xdr:cNvPr id="9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FBFF17-3AA4-40E8-B3A0-279142A5C743}"/>
            </a:ext>
          </a:extLst>
        </xdr:cNvPr>
        <xdr:cNvSpPr/>
      </xdr:nvSpPr>
      <xdr:spPr>
        <a:xfrm>
          <a:off x="15609794" y="564775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oneCellAnchor>
  <xdr:oneCellAnchor>
    <xdr:from>
      <xdr:col>22</xdr:col>
      <xdr:colOff>414626</xdr:colOff>
      <xdr:row>1</xdr:row>
      <xdr:rowOff>11204</xdr:rowOff>
    </xdr:from>
    <xdr:ext cx="1434345" cy="403411"/>
    <xdr:sp macro="" textlink="">
      <xdr:nvSpPr>
        <xdr:cNvPr id="10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84613D-B2C5-47A2-B1DE-64BDF003FCF7}"/>
            </a:ext>
          </a:extLst>
        </xdr:cNvPr>
        <xdr:cNvSpPr/>
      </xdr:nvSpPr>
      <xdr:spPr>
        <a:xfrm>
          <a:off x="15923567" y="201704"/>
          <a:ext cx="1434345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FC9969-894E-459D-9916-499D354D707B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2AC41726-8BD2-4399-B5FB-CC247A1238D8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EE9649B7-3997-441D-99D0-C0BFF0A2D617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2F2B6BC7-603C-47F0-97F3-B9F6A3DAA0B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21DDAA0C-E82C-4A69-973B-644B937FA29D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E1ECE519-AA70-4167-A1A9-582B7AACEC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56029</xdr:colOff>
      <xdr:row>12</xdr:row>
      <xdr:rowOff>22412</xdr:rowOff>
    </xdr:from>
    <xdr:to>
      <xdr:col>5</xdr:col>
      <xdr:colOff>1210235</xdr:colOff>
      <xdr:row>26</xdr:row>
      <xdr:rowOff>11205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11BDD4D5-226D-4B11-B3EC-6CEFED994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156881</xdr:colOff>
      <xdr:row>12</xdr:row>
      <xdr:rowOff>44823</xdr:rowOff>
    </xdr:from>
    <xdr:to>
      <xdr:col>10</xdr:col>
      <xdr:colOff>1243852</xdr:colOff>
      <xdr:row>23</xdr:row>
      <xdr:rowOff>280147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20CF6479-A3E4-4843-A6A1-AA2B80499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56028</xdr:colOff>
      <xdr:row>28</xdr:row>
      <xdr:rowOff>112060</xdr:rowOff>
    </xdr:from>
    <xdr:to>
      <xdr:col>10</xdr:col>
      <xdr:colOff>1311088</xdr:colOff>
      <xdr:row>42</xdr:row>
      <xdr:rowOff>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A473C8B2-21A1-4C85-95E1-9D1B78783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156881</xdr:colOff>
      <xdr:row>44</xdr:row>
      <xdr:rowOff>123264</xdr:rowOff>
    </xdr:from>
    <xdr:to>
      <xdr:col>10</xdr:col>
      <xdr:colOff>840440</xdr:colOff>
      <xdr:row>58</xdr:row>
      <xdr:rowOff>33617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12B573E2-99E2-4531-A5D9-77CD0AF9E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11</xdr:col>
      <xdr:colOff>560294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080BBD36-4E11-409D-ABD2-C35D4DE365B1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AF27CE60-3577-49A7-9A27-3A6C5D96A93C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F0C436A1-3E67-46FB-817B-FD1FB56892C1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D51E69F0-F757-4802-A04F-BCC9EDAF010D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21/05/2019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B8A903EC-404A-464C-A740-48967A5847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381019</xdr:colOff>
      <xdr:row>3</xdr:row>
      <xdr:rowOff>4485</xdr:rowOff>
    </xdr:from>
    <xdr:to>
      <xdr:col>16</xdr:col>
      <xdr:colOff>560313</xdr:colOff>
      <xdr:row>5</xdr:row>
      <xdr:rowOff>26896</xdr:rowOff>
    </xdr:to>
    <xdr:sp macro="" textlink="">
      <xdr:nvSpPr>
        <xdr:cNvPr id="8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991256-7C5A-4A1D-B799-3900D94FD169}"/>
            </a:ext>
          </a:extLst>
        </xdr:cNvPr>
        <xdr:cNvSpPr/>
      </xdr:nvSpPr>
      <xdr:spPr>
        <a:xfrm>
          <a:off x="12382519" y="575985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14</xdr:col>
      <xdr:colOff>616341</xdr:colOff>
      <xdr:row>1</xdr:row>
      <xdr:rowOff>2</xdr:rowOff>
    </xdr:from>
    <xdr:to>
      <xdr:col>16</xdr:col>
      <xdr:colOff>487517</xdr:colOff>
      <xdr:row>3</xdr:row>
      <xdr:rowOff>22413</xdr:rowOff>
    </xdr:to>
    <xdr:sp macro="" textlink="">
      <xdr:nvSpPr>
        <xdr:cNvPr id="9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ABF801-AAEA-4197-9C97-C3C972311C23}"/>
            </a:ext>
          </a:extLst>
        </xdr:cNvPr>
        <xdr:cNvSpPr/>
      </xdr:nvSpPr>
      <xdr:spPr>
        <a:xfrm>
          <a:off x="12617841" y="190502"/>
          <a:ext cx="14400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7F7619-429A-46A8-AA19-A738A596F2FD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9D9A7050-7F89-459E-B818-157BBE323117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FF23B6DB-2FF0-4475-BFE8-D9F5A1B19B6D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1F4B85D5-886A-457F-83FB-34159C487D7A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E559C930-2FF2-411E-9AF4-5AD338B05CAC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21/05/2019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5E56FA9E-ACD9-453E-A57D-C10D490C8F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D291BD8-FFC9-4DE8-9128-DFF50C666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E63A8DF-F514-4214-8274-D75671D03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11206</xdr:colOff>
      <xdr:row>28</xdr:row>
      <xdr:rowOff>44824</xdr:rowOff>
    </xdr:from>
    <xdr:to>
      <xdr:col>5</xdr:col>
      <xdr:colOff>1120588</xdr:colOff>
      <xdr:row>40</xdr:row>
      <xdr:rowOff>268941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21CF770F-F8AA-4B57-8730-FB22CDBD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156883</xdr:colOff>
      <xdr:row>28</xdr:row>
      <xdr:rowOff>224118</xdr:rowOff>
    </xdr:from>
    <xdr:to>
      <xdr:col>10</xdr:col>
      <xdr:colOff>1266265</xdr:colOff>
      <xdr:row>41</xdr:row>
      <xdr:rowOff>156882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3773B386-4CC2-4126-85BC-F97CC6453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7B078-2F32-4FE2-A8F8-F0D3F30CAEA4}"/>
            </a:ext>
          </a:extLst>
        </xdr:cNvPr>
        <xdr:cNvSpPr/>
      </xdr:nvSpPr>
      <xdr:spPr>
        <a:xfrm>
          <a:off x="12203206" y="560290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C9A5B618-8015-4CC8-8FE1-D5B59D63288C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17D46FA3-E291-4C8C-AE79-8585BE1E3098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5EAE2F27-6088-46F8-A850-B88044546581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3B5A07D0-D6A6-481B-8952-DC115B50B926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2D8187D0-B386-4265-99F8-E1F65BEF0D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6CDAFFC-D793-407A-9CB2-2570BA459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8A86B725-023F-40E9-952C-54797DFD3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78442</xdr:colOff>
      <xdr:row>28</xdr:row>
      <xdr:rowOff>11206</xdr:rowOff>
    </xdr:from>
    <xdr:to>
      <xdr:col>10</xdr:col>
      <xdr:colOff>1232648</xdr:colOff>
      <xdr:row>42</xdr:row>
      <xdr:rowOff>29882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3C3FFBCE-08E1-42F0-82EE-1D687A5CF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9C16339-A5F4-467E-8E4D-CA1D2DD3E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78442</xdr:colOff>
      <xdr:row>44</xdr:row>
      <xdr:rowOff>11206</xdr:rowOff>
    </xdr:from>
    <xdr:to>
      <xdr:col>10</xdr:col>
      <xdr:colOff>1232648</xdr:colOff>
      <xdr:row>58</xdr:row>
      <xdr:rowOff>29882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DCE1C7D-7CCE-452B-9967-88DDBE4F0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78441</xdr:colOff>
      <xdr:row>44</xdr:row>
      <xdr:rowOff>89647</xdr:rowOff>
    </xdr:from>
    <xdr:to>
      <xdr:col>5</xdr:col>
      <xdr:colOff>1255059</xdr:colOff>
      <xdr:row>58</xdr:row>
      <xdr:rowOff>11205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831F2694-0B4E-4363-921B-4918D52E0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145677</xdr:colOff>
      <xdr:row>60</xdr:row>
      <xdr:rowOff>123265</xdr:rowOff>
    </xdr:from>
    <xdr:to>
      <xdr:col>5</xdr:col>
      <xdr:colOff>1255059</xdr:colOff>
      <xdr:row>74</xdr:row>
      <xdr:rowOff>33618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DA800C51-4D7E-4742-853B-9FE6655D6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33618</xdr:colOff>
      <xdr:row>60</xdr:row>
      <xdr:rowOff>100854</xdr:rowOff>
    </xdr:from>
    <xdr:to>
      <xdr:col>10</xdr:col>
      <xdr:colOff>1322294</xdr:colOff>
      <xdr:row>74</xdr:row>
      <xdr:rowOff>11207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44ADB924-764B-47AE-A96F-45B522815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123264</xdr:colOff>
      <xdr:row>76</xdr:row>
      <xdr:rowOff>78442</xdr:rowOff>
    </xdr:from>
    <xdr:to>
      <xdr:col>5</xdr:col>
      <xdr:colOff>1232646</xdr:colOff>
      <xdr:row>89</xdr:row>
      <xdr:rowOff>280147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DD84F770-6BE8-4F0A-9509-451ADD69E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317685</xdr:colOff>
      <xdr:row>76</xdr:row>
      <xdr:rowOff>44821</xdr:rowOff>
    </xdr:from>
    <xdr:to>
      <xdr:col>10</xdr:col>
      <xdr:colOff>930086</xdr:colOff>
      <xdr:row>89</xdr:row>
      <xdr:rowOff>246526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991464E6-7811-451B-85E6-6A6477AE1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22413</xdr:rowOff>
    </xdr:from>
    <xdr:to>
      <xdr:col>4</xdr:col>
      <xdr:colOff>1028849</xdr:colOff>
      <xdr:row>9</xdr:row>
      <xdr:rowOff>112059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22413"/>
          <a:ext cx="8122173" cy="1804146"/>
          <a:chOff x="67236" y="123266"/>
          <a:chExt cx="8942294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5115210" y="1004049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23/07/2019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145676</xdr:colOff>
      <xdr:row>3</xdr:row>
      <xdr:rowOff>11207</xdr:rowOff>
    </xdr:from>
    <xdr:to>
      <xdr:col>16</xdr:col>
      <xdr:colOff>0</xdr:colOff>
      <xdr:row>5</xdr:row>
      <xdr:rowOff>33618</xdr:rowOff>
    </xdr:to>
    <xdr:sp macro="" textlink="">
      <xdr:nvSpPr>
        <xdr:cNvPr id="7" name="Fluxograma: Dados armazen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569823" y="582707"/>
          <a:ext cx="1736912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16384</xdr:col>
      <xdr:colOff>56035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27471A-7C5E-4B11-BE1A-B4B70503FFA6}"/>
            </a:ext>
          </a:extLst>
        </xdr:cNvPr>
        <xdr:cNvSpPr/>
      </xdr:nvSpPr>
      <xdr:spPr>
        <a:xfrm>
          <a:off x="11338677" y="560290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77746FDB-CE41-4F25-BD6B-5623D81C5574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63AD359-EAA5-45E9-9F17-227A10526195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9192A7FB-CFC8-4DFF-AF1E-81F2DB78D5D8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D3F9805-06F1-4222-BB68-01A028CA298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13/05/2019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3C7F0333-67E0-4C57-A87C-73D1085A2F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554739</xdr:colOff>
      <xdr:row>3</xdr:row>
      <xdr:rowOff>29130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AE6828-4B0A-4D8D-A0A0-DAF7F23692D7}"/>
            </a:ext>
          </a:extLst>
        </xdr:cNvPr>
        <xdr:cNvSpPr/>
      </xdr:nvSpPr>
      <xdr:spPr>
        <a:xfrm>
          <a:off x="11573999" y="197219"/>
          <a:ext cx="1448965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0075E5-EA24-43F3-802B-732606209E5C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BEF29C8F-8AD4-4997-9E92-17B85BC1CFC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FB1EBFDF-9383-4F10-9257-26FC80FF9D5D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1B429BE3-6CEB-40E9-A36E-5BD066CC89BE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1C3E8D8B-221C-4D2E-87CE-AD0A54CE918F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13/05/2019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F3CC281D-964F-4879-ABFD-BE8DD40205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6D79DFB-4C2A-4E2D-9D23-0C165FC56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190501</xdr:colOff>
      <xdr:row>12</xdr:row>
      <xdr:rowOff>33618</xdr:rowOff>
    </xdr:from>
    <xdr:to>
      <xdr:col>10</xdr:col>
      <xdr:colOff>1104341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C92BCD2-010B-49F9-B061-AAAC5C80D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134471</xdr:colOff>
      <xdr:row>28</xdr:row>
      <xdr:rowOff>67235</xdr:rowOff>
    </xdr:from>
    <xdr:to>
      <xdr:col>5</xdr:col>
      <xdr:colOff>1344706</xdr:colOff>
      <xdr:row>42</xdr:row>
      <xdr:rowOff>85912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DB2E5E8-0BDE-4D0D-AE21-373AFACDD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16384</xdr:col>
      <xdr:colOff>56035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580EED-2B24-45EB-BD9F-081FAB01AA15}"/>
            </a:ext>
          </a:extLst>
        </xdr:cNvPr>
        <xdr:cNvSpPr/>
      </xdr:nvSpPr>
      <xdr:spPr>
        <a:xfrm>
          <a:off x="15062952" y="560290"/>
          <a:ext cx="1757082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F7A66FD2-5AD7-45B6-8A19-85BB8EAE856E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5C95C234-C3CC-4933-A5A3-56DD7E58EC3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919C7D08-2781-448C-A773-E5A0017AB9B9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7BB0BA35-8932-44F7-A804-BA66C45E7C38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797D5724-4DDA-4543-B26C-7CF4C1CC11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554739</xdr:colOff>
      <xdr:row>3</xdr:row>
      <xdr:rowOff>29130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24B3D9-E36D-42E6-8CAB-FE0599926384}"/>
            </a:ext>
          </a:extLst>
        </xdr:cNvPr>
        <xdr:cNvSpPr/>
      </xdr:nvSpPr>
      <xdr:spPr>
        <a:xfrm>
          <a:off x="15298274" y="197219"/>
          <a:ext cx="1448964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0087A3-E62C-440B-8E8C-8B0B6C28CF9B}"/>
            </a:ext>
          </a:extLst>
        </xdr:cNvPr>
        <xdr:cNvSpPr/>
      </xdr:nvSpPr>
      <xdr:spPr>
        <a:xfrm>
          <a:off x="12227299" y="560290"/>
          <a:ext cx="1750919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F21FDCDA-45AA-4123-88F5-68325428F8D2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C1C96AE-BAC8-401D-A0AC-30163A289354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C9C7BFB0-8D56-40F1-983D-47913CE963FF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C4E25B40-B783-4F2A-99CF-3D22C42E2C18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E9EF142C-710C-46C7-B3AC-2E8C1C7923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CFA3372-AC1C-458D-80AA-66FAEAF80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190501</xdr:colOff>
      <xdr:row>12</xdr:row>
      <xdr:rowOff>33618</xdr:rowOff>
    </xdr:from>
    <xdr:to>
      <xdr:col>10</xdr:col>
      <xdr:colOff>1104341</xdr:colOff>
      <xdr:row>26</xdr:row>
      <xdr:rowOff>52294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59AAA786-0C07-49EF-8A55-540011E98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134471</xdr:colOff>
      <xdr:row>28</xdr:row>
      <xdr:rowOff>67235</xdr:rowOff>
    </xdr:from>
    <xdr:to>
      <xdr:col>5</xdr:col>
      <xdr:colOff>1109383</xdr:colOff>
      <xdr:row>42</xdr:row>
      <xdr:rowOff>85912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C752C619-F338-45A1-BA3C-ED02ABBD1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D109A3-AFE6-474D-91F9-AD66710552EF}"/>
            </a:ext>
          </a:extLst>
        </xdr:cNvPr>
        <xdr:cNvSpPr/>
      </xdr:nvSpPr>
      <xdr:spPr>
        <a:xfrm>
          <a:off x="11273117" y="571496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45919CAF-073A-42D0-BF58-1B12ED544FB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277A30BB-777E-4735-9424-998129BC9A45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804E44AA-B654-4EB0-A635-A2CDCE9C2705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264DFDB4-9682-4673-9890-2FEFF7850149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5F878B0-B6AD-4B35-ACA4-4724E0D17B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AP\COPLAN\1_PADRONIZA&#199;&#195;O_NOVA%20METODOLOGIA_agosto_2016\4_Agenda_Setorias\13_Agenda%20COPLAN%20GERAL_final_26-06-17%20-%20C&#243;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>
        <row r="7">
          <cell r="A7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S63"/>
  <sheetViews>
    <sheetView showGridLines="0" tabSelected="1" zoomScale="85" zoomScaleNormal="85" workbookViewId="0">
      <selection sqref="A1:Q5"/>
    </sheetView>
  </sheetViews>
  <sheetFormatPr defaultColWidth="0" defaultRowHeight="0" customHeight="1" zeroHeight="1"/>
  <cols>
    <col min="1" max="7" width="9.140625" customWidth="1"/>
    <col min="8" max="8" width="9.140625" style="106" customWidth="1"/>
    <col min="9" max="9" width="9.140625" customWidth="1"/>
    <col min="10" max="10" width="9.140625" style="106" customWidth="1"/>
    <col min="11" max="17" width="9.140625" customWidth="1"/>
    <col min="18" max="18" width="4.42578125" customWidth="1"/>
    <col min="19" max="19" width="4" style="5" customWidth="1"/>
    <col min="20" max="16384" width="9.140625" style="5" hidden="1"/>
  </cols>
  <sheetData>
    <row r="1" spans="1:19" ht="15">
      <c r="A1" s="646"/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3"/>
      <c r="S1" s="8"/>
    </row>
    <row r="2" spans="1:19" ht="15">
      <c r="A2" s="646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3"/>
      <c r="S2" s="8"/>
    </row>
    <row r="3" spans="1:19" ht="15">
      <c r="A3" s="646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3"/>
      <c r="S3" s="8"/>
    </row>
    <row r="4" spans="1:19" ht="15">
      <c r="A4" s="646"/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3"/>
      <c r="S4" s="8"/>
    </row>
    <row r="5" spans="1:19" ht="15">
      <c r="A5" s="646"/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3"/>
      <c r="S5" s="8"/>
    </row>
    <row r="6" spans="1:19" ht="15">
      <c r="A6" s="7"/>
      <c r="B6" s="7"/>
      <c r="C6" s="7"/>
      <c r="D6" s="7"/>
      <c r="E6" s="7"/>
      <c r="F6" s="7"/>
      <c r="G6" s="7"/>
      <c r="H6" s="502"/>
      <c r="I6" s="7"/>
      <c r="J6" s="502"/>
      <c r="K6" s="7"/>
      <c r="L6" s="7"/>
      <c r="M6" s="7"/>
      <c r="N6" s="7"/>
      <c r="O6" s="7"/>
      <c r="P6" s="7"/>
      <c r="Q6" s="7"/>
      <c r="R6" s="6"/>
      <c r="S6" s="647"/>
    </row>
    <row r="7" spans="1:19" ht="15">
      <c r="A7" s="7"/>
      <c r="B7" s="7"/>
      <c r="C7" s="7"/>
      <c r="D7" s="7"/>
      <c r="E7" s="7"/>
      <c r="F7" s="7"/>
      <c r="G7" s="7"/>
      <c r="H7" s="502"/>
      <c r="I7" s="7"/>
      <c r="J7" s="502"/>
      <c r="K7" s="7"/>
      <c r="L7" s="7"/>
      <c r="M7" s="7"/>
      <c r="N7" s="7"/>
      <c r="O7" s="7"/>
      <c r="P7" s="7"/>
      <c r="Q7" s="7"/>
      <c r="R7" s="6"/>
      <c r="S7" s="647"/>
    </row>
    <row r="8" spans="1:19" ht="15">
      <c r="A8" s="7"/>
      <c r="B8" s="7"/>
      <c r="C8" s="7"/>
      <c r="D8" s="7"/>
      <c r="E8" s="7"/>
      <c r="F8" s="7"/>
      <c r="G8" s="7"/>
      <c r="H8" s="502"/>
      <c r="I8" s="7"/>
      <c r="J8" s="502"/>
      <c r="K8" s="7"/>
      <c r="L8" s="7"/>
      <c r="M8" s="7"/>
      <c r="N8" s="7"/>
      <c r="O8" s="7"/>
      <c r="P8" s="7"/>
      <c r="Q8" s="7"/>
      <c r="R8" s="6"/>
      <c r="S8" s="647"/>
    </row>
    <row r="9" spans="1:19" ht="15">
      <c r="A9" s="7"/>
      <c r="B9" s="7"/>
      <c r="C9" s="7"/>
      <c r="D9" s="7"/>
      <c r="E9" s="7"/>
      <c r="F9" s="7"/>
      <c r="G9" s="7"/>
      <c r="H9" s="502"/>
      <c r="I9" s="7"/>
      <c r="J9" s="502"/>
      <c r="K9" s="7"/>
      <c r="L9" s="7"/>
      <c r="M9" s="7"/>
      <c r="N9" s="7"/>
      <c r="O9" s="7"/>
      <c r="P9" s="7"/>
      <c r="Q9" s="7"/>
      <c r="R9" s="6"/>
      <c r="S9" s="647"/>
    </row>
    <row r="10" spans="1:19" ht="15">
      <c r="A10" s="7"/>
      <c r="B10" s="7"/>
      <c r="C10" s="7"/>
      <c r="D10" s="7"/>
      <c r="E10" s="7"/>
      <c r="F10" s="7"/>
      <c r="G10" s="7"/>
      <c r="H10" s="502"/>
      <c r="I10" s="7"/>
      <c r="J10" s="502"/>
      <c r="K10" s="7"/>
      <c r="L10" s="7"/>
      <c r="M10" s="7"/>
      <c r="N10" s="7"/>
      <c r="O10" s="7"/>
      <c r="P10" s="7"/>
      <c r="Q10" s="7"/>
      <c r="R10" s="6"/>
      <c r="S10" s="648"/>
    </row>
    <row r="11" spans="1:19" ht="15">
      <c r="A11" s="7"/>
      <c r="B11" s="7"/>
      <c r="C11" s="7"/>
      <c r="D11" s="7"/>
      <c r="E11" s="7"/>
      <c r="F11" s="7"/>
      <c r="G11" s="7"/>
      <c r="H11" s="502"/>
      <c r="I11" s="7"/>
      <c r="J11" s="502"/>
      <c r="K11" s="7"/>
      <c r="L11" s="7"/>
      <c r="M11" s="7"/>
      <c r="N11" s="7"/>
      <c r="O11" s="7"/>
      <c r="P11" s="7"/>
      <c r="Q11" s="7"/>
      <c r="R11" s="6"/>
      <c r="S11" s="648"/>
    </row>
    <row r="12" spans="1:19" ht="15">
      <c r="A12" s="7"/>
      <c r="B12" s="7"/>
      <c r="C12" s="7"/>
      <c r="D12" s="7"/>
      <c r="E12" s="7"/>
      <c r="F12" s="7"/>
      <c r="G12" s="7"/>
      <c r="H12" s="502"/>
      <c r="I12" s="7"/>
      <c r="J12" s="502"/>
      <c r="K12" s="7"/>
      <c r="L12" s="7"/>
      <c r="M12" s="7"/>
      <c r="N12" s="7"/>
      <c r="O12" s="7"/>
      <c r="P12" s="7"/>
      <c r="Q12" s="7"/>
      <c r="R12" s="6"/>
      <c r="S12" s="648"/>
    </row>
    <row r="13" spans="1:19" ht="15">
      <c r="A13" s="7"/>
      <c r="B13" s="7"/>
      <c r="C13" s="7"/>
      <c r="D13" s="7"/>
      <c r="E13" s="7"/>
      <c r="F13" s="7"/>
      <c r="G13" s="7"/>
      <c r="H13" s="502"/>
      <c r="I13" s="7"/>
      <c r="J13" s="502"/>
      <c r="K13" s="7"/>
      <c r="L13" s="7"/>
      <c r="M13" s="7"/>
      <c r="N13" s="7"/>
      <c r="O13" s="7"/>
      <c r="P13" s="7"/>
      <c r="Q13" s="7"/>
      <c r="R13" s="6"/>
      <c r="S13" s="648"/>
    </row>
    <row r="14" spans="1:19" ht="15">
      <c r="A14" s="7"/>
      <c r="B14" s="7"/>
      <c r="C14" s="7"/>
      <c r="D14" s="7"/>
      <c r="E14" s="7"/>
      <c r="F14" s="7"/>
      <c r="G14" s="7"/>
      <c r="H14" s="502"/>
      <c r="I14" s="7"/>
      <c r="J14" s="502"/>
      <c r="K14" s="7"/>
      <c r="L14" s="7"/>
      <c r="M14" s="7"/>
      <c r="N14" s="7"/>
      <c r="O14" s="7"/>
      <c r="P14" s="7"/>
      <c r="Q14" s="7"/>
      <c r="R14" s="6"/>
      <c r="S14" s="649"/>
    </row>
    <row r="15" spans="1:19" ht="15">
      <c r="A15" s="7"/>
      <c r="B15" s="7"/>
      <c r="C15" s="7"/>
      <c r="D15" s="7"/>
      <c r="E15" s="7"/>
      <c r="F15" s="7"/>
      <c r="G15" s="7"/>
      <c r="H15" s="502"/>
      <c r="I15" s="7"/>
      <c r="J15" s="502"/>
      <c r="K15" s="7"/>
      <c r="L15" s="7"/>
      <c r="M15" s="7"/>
      <c r="N15" s="7"/>
      <c r="O15" s="7"/>
      <c r="P15" s="7"/>
      <c r="Q15" s="7"/>
      <c r="R15" s="6"/>
      <c r="S15" s="649"/>
    </row>
    <row r="16" spans="1:19" ht="15">
      <c r="A16" s="7"/>
      <c r="B16" s="7"/>
      <c r="C16" s="7"/>
      <c r="D16" s="7"/>
      <c r="E16" s="7"/>
      <c r="F16" s="7"/>
      <c r="G16" s="7"/>
      <c r="H16" s="502"/>
      <c r="I16" s="7"/>
      <c r="J16" s="502"/>
      <c r="K16" s="7"/>
      <c r="L16" s="7"/>
      <c r="M16" s="7"/>
      <c r="N16" s="7"/>
      <c r="O16" s="7"/>
      <c r="P16" s="7"/>
      <c r="Q16" s="7"/>
      <c r="R16" s="6"/>
      <c r="S16" s="649"/>
    </row>
    <row r="17" spans="1:19" ht="15">
      <c r="A17" s="7"/>
      <c r="B17" s="7"/>
      <c r="C17" s="7"/>
      <c r="D17" s="7"/>
      <c r="E17" s="7"/>
      <c r="F17" s="7"/>
      <c r="G17" s="7"/>
      <c r="H17" s="502"/>
      <c r="I17" s="7"/>
      <c r="J17" s="502"/>
      <c r="K17" s="7"/>
      <c r="L17" s="7"/>
      <c r="M17" s="7"/>
      <c r="N17" s="7"/>
      <c r="O17" s="7"/>
      <c r="P17" s="7"/>
      <c r="Q17" s="7"/>
      <c r="R17" s="6"/>
      <c r="S17" s="649"/>
    </row>
    <row r="18" spans="1:19" ht="15">
      <c r="A18" s="7"/>
      <c r="B18" s="7"/>
      <c r="C18" s="7"/>
      <c r="D18" s="7"/>
      <c r="E18" s="7"/>
      <c r="F18" s="7"/>
      <c r="G18" s="7"/>
      <c r="H18" s="502"/>
      <c r="I18" s="7"/>
      <c r="J18" s="502"/>
      <c r="K18" s="7"/>
      <c r="L18" s="7"/>
      <c r="M18" s="7"/>
      <c r="N18" s="7"/>
      <c r="O18" s="7"/>
      <c r="P18" s="7"/>
      <c r="Q18" s="7"/>
      <c r="R18" s="6"/>
      <c r="S18" s="649"/>
    </row>
    <row r="19" spans="1:19" ht="15">
      <c r="A19" s="7"/>
      <c r="B19" s="7"/>
      <c r="C19" s="7"/>
      <c r="D19" s="7"/>
      <c r="E19" s="7"/>
      <c r="F19" s="7"/>
      <c r="G19" s="7"/>
      <c r="H19" s="502"/>
      <c r="I19" s="7"/>
      <c r="J19" s="502"/>
      <c r="K19" s="7"/>
      <c r="L19" s="7"/>
      <c r="M19" s="7"/>
      <c r="N19" s="7"/>
      <c r="O19" s="7"/>
      <c r="P19" s="7"/>
      <c r="Q19" s="7"/>
      <c r="R19" s="6"/>
      <c r="S19" s="649"/>
    </row>
    <row r="20" spans="1:19" ht="15">
      <c r="A20" s="7"/>
      <c r="B20" s="7"/>
      <c r="C20" s="7"/>
      <c r="D20" s="7"/>
      <c r="E20" s="7"/>
      <c r="F20" s="7"/>
      <c r="G20" s="7"/>
      <c r="H20" s="502"/>
      <c r="I20" s="7"/>
      <c r="J20" s="502"/>
      <c r="K20" s="7"/>
      <c r="L20" s="7"/>
      <c r="M20" s="7"/>
      <c r="N20" s="7"/>
      <c r="O20" s="7"/>
      <c r="P20" s="7"/>
      <c r="Q20" s="7"/>
      <c r="R20" s="6"/>
      <c r="S20" s="649"/>
    </row>
    <row r="21" spans="1:19" ht="15">
      <c r="A21" s="7"/>
      <c r="B21" s="7"/>
      <c r="C21" s="7"/>
      <c r="D21" s="7"/>
      <c r="E21" s="7"/>
      <c r="F21" s="7"/>
      <c r="G21" s="7"/>
      <c r="H21" s="502"/>
      <c r="I21" s="7"/>
      <c r="J21" s="502"/>
      <c r="K21" s="7"/>
      <c r="L21" s="7"/>
      <c r="M21" s="7"/>
      <c r="N21" s="7"/>
      <c r="O21" s="7"/>
      <c r="P21" s="7"/>
      <c r="Q21" s="7"/>
      <c r="R21" s="6"/>
      <c r="S21" s="649"/>
    </row>
    <row r="22" spans="1:19" ht="15">
      <c r="A22" s="7"/>
      <c r="B22" s="7"/>
      <c r="C22" s="7"/>
      <c r="D22" s="7"/>
      <c r="E22" s="7"/>
      <c r="F22" s="7"/>
      <c r="G22" s="7"/>
      <c r="H22" s="502"/>
      <c r="I22" s="7"/>
      <c r="J22" s="502"/>
      <c r="K22" s="7"/>
      <c r="L22" s="7"/>
      <c r="M22" s="7"/>
      <c r="N22" s="7"/>
      <c r="O22" s="7"/>
      <c r="P22" s="7"/>
      <c r="Q22" s="7"/>
      <c r="R22" s="6"/>
      <c r="S22" s="649"/>
    </row>
    <row r="23" spans="1:19" ht="15">
      <c r="A23" s="7"/>
      <c r="B23" s="7"/>
      <c r="C23" s="7"/>
      <c r="D23" s="7"/>
      <c r="E23" s="7"/>
      <c r="F23" s="7"/>
      <c r="G23" s="7"/>
      <c r="H23" s="502"/>
      <c r="I23" s="7"/>
      <c r="J23" s="502"/>
      <c r="K23" s="7"/>
      <c r="L23" s="7"/>
      <c r="M23" s="7"/>
      <c r="N23" s="7"/>
      <c r="O23" s="7"/>
      <c r="P23" s="7"/>
      <c r="Q23" s="7"/>
      <c r="R23" s="6"/>
      <c r="S23" s="650"/>
    </row>
    <row r="24" spans="1:19" ht="15">
      <c r="A24" s="7"/>
      <c r="B24" s="7"/>
      <c r="C24" s="7"/>
      <c r="D24" s="7"/>
      <c r="E24" s="7"/>
      <c r="F24" s="7"/>
      <c r="G24" s="7"/>
      <c r="H24" s="502"/>
      <c r="I24" s="7"/>
      <c r="J24" s="502"/>
      <c r="K24" s="7"/>
      <c r="L24" s="7"/>
      <c r="M24" s="7"/>
      <c r="N24" s="7"/>
      <c r="O24" s="7"/>
      <c r="P24" s="7"/>
      <c r="Q24" s="7"/>
      <c r="R24" s="6"/>
      <c r="S24" s="650"/>
    </row>
    <row r="25" spans="1:19" ht="15">
      <c r="A25" s="7"/>
      <c r="B25" s="7"/>
      <c r="C25" s="7"/>
      <c r="D25" s="7"/>
      <c r="E25" s="7"/>
      <c r="F25" s="7"/>
      <c r="G25" s="7"/>
      <c r="H25" s="502"/>
      <c r="I25" s="7"/>
      <c r="J25" s="502"/>
      <c r="K25" s="7"/>
      <c r="L25" s="7"/>
      <c r="M25" s="7"/>
      <c r="N25" s="7"/>
      <c r="O25" s="7"/>
      <c r="P25" s="7"/>
      <c r="Q25" s="7"/>
      <c r="R25" s="6"/>
      <c r="S25" s="650"/>
    </row>
    <row r="26" spans="1:19" ht="15">
      <c r="A26" s="7"/>
      <c r="B26" s="7"/>
      <c r="C26" s="7"/>
      <c r="D26" s="7"/>
      <c r="E26" s="7"/>
      <c r="F26" s="7"/>
      <c r="G26" s="7"/>
      <c r="H26" s="502"/>
      <c r="I26" s="7"/>
      <c r="J26" s="502"/>
      <c r="K26" s="7"/>
      <c r="L26" s="7"/>
      <c r="M26" s="7"/>
      <c r="N26" s="7"/>
      <c r="O26" s="7"/>
      <c r="P26" s="7"/>
      <c r="Q26" s="7"/>
      <c r="R26" s="6"/>
      <c r="S26" s="650"/>
    </row>
    <row r="27" spans="1:19" ht="15">
      <c r="A27" s="7"/>
      <c r="B27" s="7"/>
      <c r="C27" s="7"/>
      <c r="D27" s="7"/>
      <c r="E27" s="7"/>
      <c r="F27" s="7"/>
      <c r="G27" s="7"/>
      <c r="H27" s="502"/>
      <c r="I27" s="7"/>
      <c r="J27" s="502"/>
      <c r="K27" s="7"/>
      <c r="L27" s="7"/>
      <c r="M27" s="7"/>
      <c r="N27" s="7"/>
      <c r="O27" s="7"/>
      <c r="P27" s="7"/>
      <c r="Q27" s="7"/>
      <c r="R27" s="6"/>
      <c r="S27" s="650"/>
    </row>
    <row r="28" spans="1:19" ht="15">
      <c r="A28" s="7"/>
      <c r="B28" s="7"/>
      <c r="C28" s="7"/>
      <c r="D28" s="7"/>
      <c r="E28" s="7"/>
      <c r="F28" s="7"/>
      <c r="G28" s="7"/>
      <c r="H28" s="502"/>
      <c r="I28" s="7"/>
      <c r="J28" s="502"/>
      <c r="K28" s="7"/>
      <c r="L28" s="7"/>
      <c r="M28" s="7"/>
      <c r="N28" s="7"/>
      <c r="O28" s="7"/>
      <c r="P28" s="7"/>
      <c r="Q28" s="7"/>
      <c r="R28" s="6"/>
      <c r="S28" s="650"/>
    </row>
    <row r="29" spans="1:19" ht="15">
      <c r="A29" s="7"/>
      <c r="B29" s="7"/>
      <c r="C29" s="7"/>
      <c r="D29" s="7"/>
      <c r="E29" s="7"/>
      <c r="F29" s="7"/>
      <c r="G29" s="7"/>
      <c r="H29" s="502"/>
      <c r="I29" s="7"/>
      <c r="J29" s="502"/>
      <c r="K29" s="7"/>
      <c r="L29" s="7"/>
      <c r="M29" s="7"/>
      <c r="N29" s="7"/>
      <c r="O29" s="7"/>
      <c r="P29" s="7"/>
      <c r="Q29" s="7"/>
      <c r="R29" s="6"/>
      <c r="S29" s="651"/>
    </row>
    <row r="30" spans="1:19" ht="15">
      <c r="A30" s="7"/>
      <c r="B30" s="7"/>
      <c r="C30" s="7"/>
      <c r="D30" s="7"/>
      <c r="E30" s="7"/>
      <c r="F30" s="7"/>
      <c r="G30" s="7"/>
      <c r="H30" s="502"/>
      <c r="I30" s="7"/>
      <c r="J30" s="502"/>
      <c r="K30" s="7"/>
      <c r="L30" s="7"/>
      <c r="M30" s="7"/>
      <c r="N30" s="7"/>
      <c r="O30" s="7"/>
      <c r="P30" s="7"/>
      <c r="Q30" s="7"/>
      <c r="R30" s="6"/>
      <c r="S30" s="651"/>
    </row>
    <row r="31" spans="1:19" ht="15">
      <c r="A31" s="7"/>
      <c r="B31" s="7"/>
      <c r="C31" s="7"/>
      <c r="D31" s="7"/>
      <c r="E31" s="7"/>
      <c r="F31" s="7"/>
      <c r="G31" s="7"/>
      <c r="H31" s="502"/>
      <c r="I31" s="7"/>
      <c r="J31" s="502"/>
      <c r="K31" s="7"/>
      <c r="L31" s="7"/>
      <c r="M31" s="7"/>
      <c r="N31" s="7"/>
      <c r="O31" s="7"/>
      <c r="P31" s="7"/>
      <c r="Q31" s="7"/>
      <c r="R31" s="6"/>
      <c r="S31" s="651"/>
    </row>
    <row r="32" spans="1:19" ht="15">
      <c r="A32" s="7"/>
      <c r="B32" s="7"/>
      <c r="C32" s="7"/>
      <c r="D32" s="7"/>
      <c r="E32" s="7"/>
      <c r="F32" s="7"/>
      <c r="G32" s="7"/>
      <c r="H32" s="502"/>
      <c r="I32" s="7"/>
      <c r="J32" s="502"/>
      <c r="K32" s="7"/>
      <c r="L32" s="7"/>
      <c r="M32" s="7"/>
      <c r="N32" s="7"/>
      <c r="O32" s="7"/>
      <c r="P32" s="7"/>
      <c r="Q32" s="7"/>
      <c r="R32" s="6"/>
      <c r="S32" s="651"/>
    </row>
    <row r="33" spans="1:19" ht="15">
      <c r="A33" s="7"/>
      <c r="B33" s="7"/>
      <c r="C33" s="7"/>
      <c r="D33" s="7"/>
      <c r="E33" s="7"/>
      <c r="F33" s="7"/>
      <c r="G33" s="7"/>
      <c r="H33" s="502"/>
      <c r="I33" s="7"/>
      <c r="J33" s="502"/>
      <c r="K33" s="7"/>
      <c r="L33" s="7"/>
      <c r="M33" s="7"/>
      <c r="N33" s="7"/>
      <c r="O33" s="7"/>
      <c r="P33" s="7"/>
      <c r="Q33" s="7"/>
      <c r="R33" s="6"/>
      <c r="S33" s="651"/>
    </row>
    <row r="34" spans="1:19" ht="15">
      <c r="A34" s="7"/>
      <c r="B34" s="7"/>
      <c r="C34" s="7"/>
      <c r="D34" s="7"/>
      <c r="E34" s="7"/>
      <c r="F34" s="7"/>
      <c r="G34" s="7"/>
      <c r="H34" s="502"/>
      <c r="I34" s="7"/>
      <c r="J34" s="502"/>
      <c r="K34" s="7"/>
      <c r="L34" s="7"/>
      <c r="M34" s="7"/>
      <c r="N34" s="7"/>
      <c r="O34" s="7"/>
      <c r="P34" s="7"/>
      <c r="Q34" s="7"/>
      <c r="R34" s="6"/>
      <c r="S34" s="651"/>
    </row>
    <row r="35" spans="1:19" ht="15">
      <c r="A35" s="7"/>
      <c r="B35" s="7"/>
      <c r="C35" s="7"/>
      <c r="D35" s="7"/>
      <c r="E35" s="7"/>
      <c r="F35" s="7"/>
      <c r="G35" s="7"/>
      <c r="H35" s="502"/>
      <c r="I35" s="7"/>
      <c r="J35" s="502"/>
      <c r="K35" s="7"/>
      <c r="L35" s="7"/>
      <c r="M35" s="7"/>
      <c r="N35" s="7"/>
      <c r="O35" s="7"/>
      <c r="P35" s="7"/>
      <c r="Q35" s="7"/>
      <c r="R35" s="6"/>
      <c r="S35" s="651"/>
    </row>
    <row r="36" spans="1:19" ht="15">
      <c r="A36" s="7"/>
      <c r="B36" s="7"/>
      <c r="C36" s="7"/>
      <c r="D36" s="7"/>
      <c r="E36" s="7"/>
      <c r="F36" s="7"/>
      <c r="G36" s="7"/>
      <c r="H36" s="502"/>
      <c r="I36" s="7"/>
      <c r="J36" s="502"/>
      <c r="K36" s="7"/>
      <c r="L36" s="7"/>
      <c r="M36" s="7"/>
      <c r="N36" s="7"/>
      <c r="O36" s="7"/>
      <c r="P36" s="7"/>
      <c r="Q36" s="7"/>
      <c r="R36" s="6"/>
      <c r="S36" s="651"/>
    </row>
    <row r="37" spans="1:19" ht="15">
      <c r="A37" s="7"/>
      <c r="B37" s="7"/>
      <c r="C37" s="7"/>
      <c r="D37" s="7"/>
      <c r="E37" s="7"/>
      <c r="F37" s="7"/>
      <c r="G37" s="7"/>
      <c r="H37" s="502"/>
      <c r="I37" s="7"/>
      <c r="J37" s="502"/>
      <c r="K37" s="7"/>
      <c r="L37" s="7"/>
      <c r="M37" s="7"/>
      <c r="N37" s="7"/>
      <c r="O37" s="7"/>
      <c r="P37" s="7"/>
      <c r="Q37" s="7"/>
      <c r="R37" s="6"/>
      <c r="S37" s="651"/>
    </row>
    <row r="38" spans="1:19" ht="15">
      <c r="A38" s="7"/>
      <c r="B38" s="7"/>
      <c r="C38" s="7"/>
      <c r="D38" s="7"/>
      <c r="E38" s="7"/>
      <c r="F38" s="7"/>
      <c r="G38" s="7"/>
      <c r="H38" s="502"/>
      <c r="I38" s="7"/>
      <c r="J38" s="502"/>
      <c r="K38" s="7"/>
      <c r="L38" s="7"/>
      <c r="M38" s="7"/>
      <c r="N38" s="7"/>
      <c r="O38" s="7"/>
      <c r="P38" s="7"/>
      <c r="Q38" s="7"/>
      <c r="R38" s="6"/>
      <c r="S38" s="651"/>
    </row>
    <row r="39" spans="1:19" ht="15">
      <c r="A39" s="7"/>
      <c r="B39" s="7"/>
      <c r="C39" s="7"/>
      <c r="D39" s="7"/>
      <c r="E39" s="7"/>
      <c r="F39" s="7"/>
      <c r="G39" s="7"/>
      <c r="H39" s="502"/>
      <c r="I39" s="7"/>
      <c r="J39" s="502"/>
      <c r="K39" s="7"/>
      <c r="L39" s="7"/>
      <c r="M39" s="7"/>
      <c r="N39" s="7"/>
      <c r="O39" s="7"/>
      <c r="P39" s="7"/>
      <c r="Q39" s="7"/>
      <c r="R39" s="6"/>
      <c r="S39" s="651"/>
    </row>
    <row r="40" spans="1:19" ht="15">
      <c r="A40" s="7"/>
      <c r="B40" s="7"/>
      <c r="C40" s="7"/>
      <c r="D40" s="7"/>
      <c r="E40" s="7"/>
      <c r="F40" s="7"/>
      <c r="G40" s="7"/>
      <c r="H40" s="502"/>
      <c r="I40" s="7"/>
      <c r="J40" s="502"/>
      <c r="K40" s="7"/>
      <c r="L40" s="7"/>
      <c r="M40" s="7"/>
      <c r="N40" s="7"/>
      <c r="O40" s="7"/>
      <c r="P40" s="7"/>
      <c r="Q40" s="7"/>
      <c r="R40" s="6"/>
      <c r="S40" s="651"/>
    </row>
    <row r="41" spans="1:19" ht="15">
      <c r="A41" s="7"/>
      <c r="B41" s="7"/>
      <c r="C41" s="7"/>
      <c r="D41" s="7"/>
      <c r="E41" s="7"/>
      <c r="F41" s="7"/>
      <c r="G41" s="7"/>
      <c r="H41" s="502"/>
      <c r="I41" s="7"/>
      <c r="J41" s="502"/>
      <c r="K41" s="7"/>
      <c r="L41" s="7"/>
      <c r="M41" s="7"/>
      <c r="N41" s="7"/>
      <c r="O41" s="7"/>
      <c r="P41" s="7"/>
      <c r="Q41" s="7"/>
      <c r="R41" s="6"/>
      <c r="S41" s="651"/>
    </row>
    <row r="42" spans="1:19" ht="15">
      <c r="A42" s="7"/>
      <c r="B42" s="7"/>
      <c r="C42" s="7"/>
      <c r="D42" s="7"/>
      <c r="E42" s="7"/>
      <c r="F42" s="7"/>
      <c r="G42" s="7"/>
      <c r="H42" s="502"/>
      <c r="I42" s="7"/>
      <c r="J42" s="502"/>
      <c r="K42" s="7"/>
      <c r="L42" s="7"/>
      <c r="M42" s="7"/>
      <c r="N42" s="7"/>
      <c r="O42" s="7"/>
      <c r="P42" s="7"/>
      <c r="Q42" s="7"/>
      <c r="R42" s="6"/>
      <c r="S42" s="651"/>
    </row>
    <row r="43" spans="1:19" ht="15">
      <c r="A43" s="7"/>
      <c r="B43" s="7"/>
      <c r="C43" s="7"/>
      <c r="D43" s="7"/>
      <c r="E43" s="7"/>
      <c r="F43" s="7"/>
      <c r="G43" s="7"/>
      <c r="H43" s="502"/>
      <c r="I43" s="7"/>
      <c r="J43" s="502"/>
      <c r="K43" s="7"/>
      <c r="L43" s="7"/>
      <c r="M43" s="7"/>
      <c r="N43" s="7"/>
      <c r="O43" s="7"/>
      <c r="P43" s="7"/>
      <c r="Q43" s="7"/>
      <c r="R43" s="6"/>
      <c r="S43" s="651"/>
    </row>
    <row r="44" spans="1:19" ht="15">
      <c r="A44" s="502"/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3"/>
      <c r="S44" s="651"/>
    </row>
    <row r="45" spans="1:19" ht="15">
      <c r="A45" s="502"/>
      <c r="B45" s="502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3"/>
      <c r="S45" s="651"/>
    </row>
    <row r="46" spans="1:19" s="501" customFormat="1" ht="15">
      <c r="A46" s="502"/>
      <c r="B46" s="502"/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3"/>
      <c r="S46" s="652"/>
    </row>
    <row r="47" spans="1:19" ht="15">
      <c r="A47" s="502"/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3"/>
      <c r="S47" s="652"/>
    </row>
    <row r="48" spans="1:19" ht="15">
      <c r="A48" s="502"/>
      <c r="B48" s="502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3"/>
      <c r="S48" s="652"/>
    </row>
    <row r="49" spans="1:19" ht="15">
      <c r="A49" s="502"/>
      <c r="B49" s="502"/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3"/>
      <c r="S49" s="652"/>
    </row>
    <row r="50" spans="1:19" s="501" customFormat="1" ht="15">
      <c r="A50" s="502"/>
      <c r="B50" s="502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3"/>
      <c r="S50" s="653"/>
    </row>
    <row r="51" spans="1:19" ht="15">
      <c r="A51" s="502"/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3"/>
      <c r="S51" s="653"/>
    </row>
    <row r="52" spans="1:19" ht="15">
      <c r="A52" s="502"/>
      <c r="B52" s="502"/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3"/>
      <c r="S52" s="653"/>
    </row>
    <row r="53" spans="1:19" ht="15">
      <c r="A53" s="502"/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3"/>
      <c r="S53" s="653"/>
    </row>
    <row r="54" spans="1:19" s="501" customFormat="1" ht="15">
      <c r="A54" s="502"/>
      <c r="B54" s="502"/>
      <c r="C54" s="502"/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3"/>
      <c r="S54" s="653"/>
    </row>
    <row r="55" spans="1:19" ht="15">
      <c r="A55" s="502"/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3"/>
      <c r="S55" s="653"/>
    </row>
    <row r="56" spans="1:19" ht="15">
      <c r="A56" s="502"/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3"/>
      <c r="S56" s="653"/>
    </row>
    <row r="57" spans="1:19" ht="15">
      <c r="A57" s="502"/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3"/>
      <c r="S57" s="653"/>
    </row>
    <row r="58" spans="1:19" ht="15">
      <c r="A58" s="502"/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/>
      <c r="R58" s="503"/>
      <c r="S58" s="653"/>
    </row>
    <row r="59" spans="1:19" ht="15">
      <c r="A59" s="502"/>
      <c r="B59" s="502"/>
      <c r="C59" s="502"/>
      <c r="D59" s="502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2"/>
      <c r="R59" s="503"/>
      <c r="S59" s="653"/>
    </row>
    <row r="60" spans="1:19" ht="15">
      <c r="A60" s="7"/>
      <c r="B60" s="7"/>
      <c r="C60" s="7"/>
      <c r="D60" s="7"/>
      <c r="E60" s="7"/>
      <c r="F60" s="7"/>
      <c r="G60" s="7"/>
      <c r="H60" s="502"/>
      <c r="I60" s="7"/>
      <c r="J60" s="502"/>
      <c r="K60" s="7"/>
      <c r="L60" s="7"/>
      <c r="M60" s="7"/>
      <c r="N60" s="7"/>
      <c r="O60" s="7"/>
      <c r="P60" s="7"/>
      <c r="Q60" s="7"/>
      <c r="R60" s="6"/>
      <c r="S60" s="653"/>
    </row>
    <row r="61" spans="1:19" ht="15">
      <c r="A61" s="7"/>
      <c r="B61" s="7"/>
      <c r="C61" s="7"/>
      <c r="D61" s="7"/>
      <c r="E61" s="7"/>
      <c r="F61" s="7"/>
      <c r="G61" s="7"/>
      <c r="H61" s="502"/>
      <c r="I61" s="7"/>
      <c r="J61" s="502"/>
      <c r="K61" s="7"/>
      <c r="L61" s="7"/>
      <c r="M61" s="7"/>
      <c r="N61" s="7"/>
      <c r="O61" s="7"/>
      <c r="P61" s="7"/>
      <c r="Q61" s="7"/>
      <c r="R61" s="6"/>
      <c r="S61" s="645"/>
    </row>
    <row r="62" spans="1:19" ht="15">
      <c r="A62" s="7"/>
      <c r="B62" s="7"/>
      <c r="C62" s="7"/>
      <c r="D62" s="7"/>
      <c r="E62" s="7"/>
      <c r="F62" s="7"/>
      <c r="G62" s="7"/>
      <c r="H62" s="502"/>
      <c r="I62" s="7"/>
      <c r="J62" s="502"/>
      <c r="K62" s="7"/>
      <c r="L62" s="7"/>
      <c r="M62" s="7"/>
      <c r="N62" s="7"/>
      <c r="O62" s="7"/>
      <c r="P62" s="7"/>
      <c r="Q62" s="7"/>
      <c r="R62" s="6"/>
      <c r="S62" s="645"/>
    </row>
    <row r="63" spans="1:19" ht="0" hidden="1" customHeight="1">
      <c r="S63" s="2"/>
    </row>
  </sheetData>
  <mergeCells count="9">
    <mergeCell ref="S61:S62"/>
    <mergeCell ref="A1:Q5"/>
    <mergeCell ref="S6:S9"/>
    <mergeCell ref="S10:S13"/>
    <mergeCell ref="S14:S22"/>
    <mergeCell ref="S23:S28"/>
    <mergeCell ref="S29:S45"/>
    <mergeCell ref="S46:S49"/>
    <mergeCell ref="S50:S6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9271-8CC5-42AA-A5BB-DAAD23896EBE}">
  <sheetPr codeName="Planilha8">
    <tabColor theme="6" tint="-0.249977111117893"/>
  </sheetPr>
  <dimension ref="A1:Q228"/>
  <sheetViews>
    <sheetView showGridLines="0" zoomScale="85" zoomScaleNormal="85" workbookViewId="0">
      <selection activeCell="K13" sqref="K13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6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50" t="s">
        <v>541</v>
      </c>
      <c r="C12" s="33"/>
      <c r="D12" s="33"/>
      <c r="E12" s="33"/>
      <c r="F12" s="33"/>
      <c r="G12" s="33"/>
      <c r="H12" s="33"/>
      <c r="I12" s="33"/>
      <c r="J12" s="33"/>
      <c r="K12" s="46"/>
      <c r="L12" s="39"/>
    </row>
    <row r="13" spans="1:13" ht="50.1" customHeight="1">
      <c r="B13" s="124" t="s">
        <v>136</v>
      </c>
      <c r="C13" s="125" t="s">
        <v>137</v>
      </c>
      <c r="D13" s="125" t="s">
        <v>138</v>
      </c>
      <c r="E13" s="125" t="s">
        <v>139</v>
      </c>
      <c r="F13" s="125" t="s">
        <v>140</v>
      </c>
      <c r="G13" s="125" t="s">
        <v>141</v>
      </c>
      <c r="H13" s="125" t="s">
        <v>142</v>
      </c>
      <c r="I13" s="125" t="s">
        <v>143</v>
      </c>
      <c r="J13" s="60" t="s">
        <v>144</v>
      </c>
      <c r="K13" s="46"/>
      <c r="L13" s="39"/>
    </row>
    <row r="14" spans="1:13" ht="23.25" customHeight="1">
      <c r="B14" s="126" t="s">
        <v>9</v>
      </c>
      <c r="C14" s="127"/>
      <c r="D14" s="127"/>
      <c r="E14" s="127"/>
      <c r="F14" s="127"/>
      <c r="G14" s="127"/>
      <c r="H14" s="127"/>
      <c r="I14" s="127"/>
      <c r="J14" s="128"/>
      <c r="K14" s="117"/>
      <c r="L14" s="39"/>
    </row>
    <row r="15" spans="1:13" ht="23.25" customHeight="1">
      <c r="B15" s="159" t="s">
        <v>19</v>
      </c>
      <c r="C15" s="116">
        <v>15</v>
      </c>
      <c r="D15" s="116">
        <v>15</v>
      </c>
      <c r="E15" s="139">
        <v>68</v>
      </c>
      <c r="F15" s="139">
        <v>55</v>
      </c>
      <c r="G15" s="139">
        <f t="shared" ref="G15:G22" si="0">IF(ISERROR(AVERAGE(E15:F15)),"_",(AVERAGE(E15:F15)))</f>
        <v>61.5</v>
      </c>
      <c r="H15" s="139">
        <v>0</v>
      </c>
      <c r="I15" s="139">
        <v>16</v>
      </c>
      <c r="J15" s="160">
        <v>52</v>
      </c>
      <c r="K15" s="117"/>
      <c r="L15" s="39"/>
    </row>
    <row r="16" spans="1:13" ht="23.25" customHeight="1">
      <c r="B16" s="161" t="s">
        <v>145</v>
      </c>
      <c r="C16" s="116">
        <v>8</v>
      </c>
      <c r="D16" s="116">
        <v>6</v>
      </c>
      <c r="E16" s="116">
        <v>18</v>
      </c>
      <c r="F16" s="116">
        <v>18</v>
      </c>
      <c r="G16" s="116">
        <f t="shared" si="0"/>
        <v>18</v>
      </c>
      <c r="H16" s="116">
        <v>0</v>
      </c>
      <c r="I16" s="116">
        <v>0</v>
      </c>
      <c r="J16" s="162">
        <v>18</v>
      </c>
      <c r="K16" s="117"/>
      <c r="L16" s="39"/>
    </row>
    <row r="17" spans="1:12" ht="23.25" customHeight="1">
      <c r="B17" s="161" t="s">
        <v>41</v>
      </c>
      <c r="C17" s="116">
        <v>10</v>
      </c>
      <c r="D17" s="116">
        <v>10</v>
      </c>
      <c r="E17" s="116">
        <v>19</v>
      </c>
      <c r="F17" s="116">
        <v>18</v>
      </c>
      <c r="G17" s="116">
        <f t="shared" si="0"/>
        <v>18.5</v>
      </c>
      <c r="H17" s="116">
        <v>1</v>
      </c>
      <c r="I17" s="116">
        <v>0</v>
      </c>
      <c r="J17" s="162">
        <v>18</v>
      </c>
      <c r="K17" s="117"/>
      <c r="L17" s="39"/>
    </row>
    <row r="18" spans="1:12" ht="23.25" customHeight="1">
      <c r="B18" s="161" t="s">
        <v>52</v>
      </c>
      <c r="C18" s="116">
        <v>8</v>
      </c>
      <c r="D18" s="116">
        <v>8</v>
      </c>
      <c r="E18" s="116">
        <v>14</v>
      </c>
      <c r="F18" s="116">
        <v>14</v>
      </c>
      <c r="G18" s="116">
        <f t="shared" si="0"/>
        <v>14</v>
      </c>
      <c r="H18" s="116">
        <v>0</v>
      </c>
      <c r="I18" s="116">
        <v>0</v>
      </c>
      <c r="J18" s="162">
        <v>14</v>
      </c>
      <c r="K18" s="117"/>
      <c r="L18" s="39"/>
    </row>
    <row r="19" spans="1:12" ht="23.25" customHeight="1">
      <c r="B19" s="161" t="s">
        <v>146</v>
      </c>
      <c r="C19" s="116">
        <v>12</v>
      </c>
      <c r="D19" s="116">
        <v>12</v>
      </c>
      <c r="E19" s="116">
        <v>8</v>
      </c>
      <c r="F19" s="116">
        <v>20</v>
      </c>
      <c r="G19" s="116">
        <f t="shared" si="0"/>
        <v>14</v>
      </c>
      <c r="H19" s="116">
        <v>0</v>
      </c>
      <c r="I19" s="116">
        <v>0</v>
      </c>
      <c r="J19" s="162">
        <v>20</v>
      </c>
      <c r="K19" s="117"/>
      <c r="L19" s="39"/>
    </row>
    <row r="20" spans="1:12" ht="23.25" customHeight="1">
      <c r="B20" s="161" t="s">
        <v>28</v>
      </c>
      <c r="C20" s="116">
        <v>15</v>
      </c>
      <c r="D20" s="116">
        <v>16</v>
      </c>
      <c r="E20" s="116">
        <v>46</v>
      </c>
      <c r="F20" s="116">
        <v>41</v>
      </c>
      <c r="G20" s="116">
        <f t="shared" si="0"/>
        <v>43.5</v>
      </c>
      <c r="H20" s="116">
        <v>0</v>
      </c>
      <c r="I20" s="116">
        <v>8</v>
      </c>
      <c r="J20" s="162">
        <v>38</v>
      </c>
      <c r="K20" s="117"/>
      <c r="L20" s="39"/>
    </row>
    <row r="21" spans="1:12" ht="23.25" customHeight="1">
      <c r="B21" s="161" t="s">
        <v>34</v>
      </c>
      <c r="C21" s="116">
        <v>12</v>
      </c>
      <c r="D21" s="116">
        <v>10</v>
      </c>
      <c r="E21" s="116">
        <v>30</v>
      </c>
      <c r="F21" s="116">
        <v>29</v>
      </c>
      <c r="G21" s="116">
        <f t="shared" si="0"/>
        <v>29.5</v>
      </c>
      <c r="H21" s="116">
        <v>1</v>
      </c>
      <c r="I21" s="116">
        <v>0</v>
      </c>
      <c r="J21" s="162">
        <v>29</v>
      </c>
      <c r="K21" s="49"/>
      <c r="L21" s="39"/>
    </row>
    <row r="22" spans="1:12" ht="23.25" customHeight="1">
      <c r="A22" s="39"/>
      <c r="B22" s="163" t="s">
        <v>24</v>
      </c>
      <c r="C22" s="116">
        <v>10</v>
      </c>
      <c r="D22" s="116">
        <v>4</v>
      </c>
      <c r="E22" s="158">
        <v>39</v>
      </c>
      <c r="F22" s="158">
        <v>33</v>
      </c>
      <c r="G22" s="158">
        <f t="shared" si="0"/>
        <v>36</v>
      </c>
      <c r="H22" s="158">
        <v>0</v>
      </c>
      <c r="I22" s="158">
        <v>9</v>
      </c>
      <c r="J22" s="164">
        <v>30</v>
      </c>
      <c r="K22" s="39"/>
      <c r="L22" s="39"/>
    </row>
    <row r="23" spans="1:12" ht="23.25" customHeight="1">
      <c r="A23" s="39"/>
      <c r="B23" s="165" t="s">
        <v>147</v>
      </c>
      <c r="C23" s="143">
        <f>SUM(C15:C22)</f>
        <v>90</v>
      </c>
      <c r="D23" s="143">
        <f>SUM(D15:D22)</f>
        <v>81</v>
      </c>
      <c r="E23" s="144">
        <f>SUM(E15:E22)</f>
        <v>242</v>
      </c>
      <c r="F23" s="143">
        <f>SUM(F15:F22)</f>
        <v>228</v>
      </c>
      <c r="G23" s="144">
        <f>IF(ISERROR(AVERAGE(E23:F23)),"_",(AVERAGE(E23:F23)))</f>
        <v>235</v>
      </c>
      <c r="H23" s="143">
        <f>SUM(H15:H22)</f>
        <v>2</v>
      </c>
      <c r="I23" s="143">
        <f>SUM(I15:I22)</f>
        <v>33</v>
      </c>
      <c r="J23" s="145">
        <f>SUM(J15:J22)</f>
        <v>219</v>
      </c>
      <c r="K23" s="46"/>
      <c r="L23" s="39"/>
    </row>
    <row r="24" spans="1:12" ht="23.25" customHeight="1">
      <c r="A24" s="39"/>
      <c r="B24" s="126" t="s">
        <v>8</v>
      </c>
      <c r="C24" s="146"/>
      <c r="D24" s="146"/>
      <c r="E24" s="147"/>
      <c r="F24" s="146"/>
      <c r="G24" s="147"/>
      <c r="H24" s="146"/>
      <c r="I24" s="146"/>
      <c r="J24" s="148"/>
      <c r="K24" s="46"/>
      <c r="L24" s="39"/>
    </row>
    <row r="25" spans="1:12" ht="23.25" customHeight="1">
      <c r="A25" s="39"/>
      <c r="B25" s="25" t="s">
        <v>148</v>
      </c>
      <c r="C25" s="116">
        <v>0</v>
      </c>
      <c r="D25" s="116">
        <v>0</v>
      </c>
      <c r="E25" s="139">
        <v>20</v>
      </c>
      <c r="F25" s="116">
        <v>19</v>
      </c>
      <c r="G25" s="168">
        <f t="shared" ref="G25:G42" si="1">IF(ISERROR(AVERAGE(E25:F25)),"_",(AVERAGE(E25:F25)))</f>
        <v>19.5</v>
      </c>
      <c r="H25" s="116">
        <v>1</v>
      </c>
      <c r="I25" s="116">
        <v>0</v>
      </c>
      <c r="J25" s="162">
        <v>19</v>
      </c>
      <c r="K25" s="117"/>
      <c r="L25" s="39"/>
    </row>
    <row r="26" spans="1:12" ht="23.25" customHeight="1">
      <c r="A26" s="39"/>
      <c r="B26" s="25" t="s">
        <v>57</v>
      </c>
      <c r="C26" s="116">
        <v>15</v>
      </c>
      <c r="D26" s="116">
        <v>15</v>
      </c>
      <c r="E26" s="116">
        <v>35</v>
      </c>
      <c r="F26" s="116">
        <v>33</v>
      </c>
      <c r="G26" s="169">
        <f t="shared" si="1"/>
        <v>34</v>
      </c>
      <c r="H26" s="116">
        <v>0</v>
      </c>
      <c r="I26" s="116">
        <v>12</v>
      </c>
      <c r="J26" s="162">
        <v>23</v>
      </c>
      <c r="K26" s="117"/>
      <c r="L26" s="39"/>
    </row>
    <row r="27" spans="1:12" ht="23.25" customHeight="1">
      <c r="A27" s="39"/>
      <c r="B27" s="25" t="s">
        <v>19</v>
      </c>
      <c r="C27" s="116">
        <v>20</v>
      </c>
      <c r="D27" s="116">
        <v>23</v>
      </c>
      <c r="E27" s="116">
        <v>61</v>
      </c>
      <c r="F27" s="116">
        <v>46</v>
      </c>
      <c r="G27" s="169">
        <f t="shared" si="1"/>
        <v>53.5</v>
      </c>
      <c r="H27" s="116">
        <v>3</v>
      </c>
      <c r="I27" s="116">
        <v>18</v>
      </c>
      <c r="J27" s="162">
        <v>41</v>
      </c>
      <c r="K27" s="117"/>
      <c r="L27" s="39"/>
    </row>
    <row r="28" spans="1:12" ht="23.25" customHeight="1">
      <c r="A28" s="39"/>
      <c r="B28" s="25" t="s">
        <v>61</v>
      </c>
      <c r="C28" s="116">
        <v>12</v>
      </c>
      <c r="D28" s="116">
        <v>12</v>
      </c>
      <c r="E28" s="116">
        <v>29</v>
      </c>
      <c r="F28" s="116">
        <v>23</v>
      </c>
      <c r="G28" s="169">
        <f t="shared" si="1"/>
        <v>26</v>
      </c>
      <c r="H28" s="116">
        <v>1</v>
      </c>
      <c r="I28" s="116">
        <v>9</v>
      </c>
      <c r="J28" s="162">
        <v>19</v>
      </c>
      <c r="K28" s="117"/>
      <c r="L28" s="39"/>
    </row>
    <row r="29" spans="1:12" ht="23.25" customHeight="1">
      <c r="A29" s="39"/>
      <c r="B29" s="25" t="s">
        <v>149</v>
      </c>
      <c r="C29" s="116">
        <v>15</v>
      </c>
      <c r="D29" s="116">
        <v>14</v>
      </c>
      <c r="E29" s="116">
        <v>42</v>
      </c>
      <c r="F29" s="116">
        <v>36</v>
      </c>
      <c r="G29" s="169">
        <f t="shared" si="1"/>
        <v>39</v>
      </c>
      <c r="H29" s="116">
        <v>0</v>
      </c>
      <c r="I29" s="116">
        <v>14</v>
      </c>
      <c r="J29" s="162">
        <v>28</v>
      </c>
      <c r="K29" s="117"/>
      <c r="L29" s="39"/>
    </row>
    <row r="30" spans="1:12" ht="23.25" customHeight="1">
      <c r="A30" s="39"/>
      <c r="B30" s="25" t="s">
        <v>41</v>
      </c>
      <c r="C30" s="116">
        <v>20</v>
      </c>
      <c r="D30" s="116">
        <v>18</v>
      </c>
      <c r="E30" s="116">
        <v>61</v>
      </c>
      <c r="F30" s="116">
        <v>38</v>
      </c>
      <c r="G30" s="169">
        <f t="shared" si="1"/>
        <v>49.5</v>
      </c>
      <c r="H30" s="116">
        <v>6</v>
      </c>
      <c r="I30" s="116">
        <v>19</v>
      </c>
      <c r="J30" s="162">
        <v>36</v>
      </c>
      <c r="K30" s="117"/>
      <c r="L30" s="39"/>
    </row>
    <row r="31" spans="1:12" ht="23.25" customHeight="1">
      <c r="A31" s="39"/>
      <c r="B31" s="25" t="s">
        <v>52</v>
      </c>
      <c r="C31" s="116">
        <v>20</v>
      </c>
      <c r="D31" s="116">
        <v>20</v>
      </c>
      <c r="E31" s="116">
        <v>54</v>
      </c>
      <c r="F31" s="116">
        <v>51</v>
      </c>
      <c r="G31" s="169">
        <f t="shared" si="1"/>
        <v>52.5</v>
      </c>
      <c r="H31" s="116">
        <v>0</v>
      </c>
      <c r="I31" s="116">
        <v>18</v>
      </c>
      <c r="J31" s="162">
        <v>36</v>
      </c>
      <c r="K31" s="117"/>
      <c r="L31" s="39"/>
    </row>
    <row r="32" spans="1:12" ht="23.25" customHeight="1">
      <c r="A32" s="39"/>
      <c r="B32" s="25" t="s">
        <v>37</v>
      </c>
      <c r="C32" s="116">
        <v>25</v>
      </c>
      <c r="D32" s="116">
        <v>25</v>
      </c>
      <c r="E32" s="116">
        <v>62</v>
      </c>
      <c r="F32" s="116">
        <v>42</v>
      </c>
      <c r="G32" s="169">
        <f t="shared" si="1"/>
        <v>52</v>
      </c>
      <c r="H32" s="116">
        <v>1</v>
      </c>
      <c r="I32" s="116">
        <v>20</v>
      </c>
      <c r="J32" s="162">
        <v>41</v>
      </c>
      <c r="K32" s="49"/>
      <c r="L32" s="39"/>
    </row>
    <row r="33" spans="1:12" ht="23.25" customHeight="1">
      <c r="A33" s="39"/>
      <c r="B33" s="25" t="s">
        <v>74</v>
      </c>
      <c r="C33" s="116">
        <v>20</v>
      </c>
      <c r="D33" s="116">
        <v>16</v>
      </c>
      <c r="E33" s="116">
        <v>36</v>
      </c>
      <c r="F33" s="116">
        <v>30</v>
      </c>
      <c r="G33" s="169">
        <f t="shared" si="1"/>
        <v>33</v>
      </c>
      <c r="H33" s="116">
        <v>3</v>
      </c>
      <c r="I33" s="116">
        <v>5</v>
      </c>
      <c r="J33" s="162">
        <v>30</v>
      </c>
      <c r="K33" s="49"/>
      <c r="L33" s="39"/>
    </row>
    <row r="34" spans="1:12" ht="23.25" customHeight="1">
      <c r="A34" s="39"/>
      <c r="B34" s="29" t="s">
        <v>88</v>
      </c>
      <c r="C34" s="116">
        <v>0</v>
      </c>
      <c r="D34" s="116">
        <v>0</v>
      </c>
      <c r="E34" s="116">
        <v>11</v>
      </c>
      <c r="F34" s="116">
        <v>8</v>
      </c>
      <c r="G34" s="169">
        <f t="shared" si="1"/>
        <v>9.5</v>
      </c>
      <c r="H34" s="116">
        <v>3</v>
      </c>
      <c r="I34" s="116">
        <v>0</v>
      </c>
      <c r="J34" s="162">
        <v>8</v>
      </c>
      <c r="K34" s="42"/>
      <c r="L34" s="39"/>
    </row>
    <row r="35" spans="1:12" ht="23.25" customHeight="1">
      <c r="A35" s="39"/>
      <c r="B35" s="25" t="s">
        <v>28</v>
      </c>
      <c r="C35" s="116">
        <v>20</v>
      </c>
      <c r="D35" s="116">
        <v>12</v>
      </c>
      <c r="E35" s="116">
        <v>34</v>
      </c>
      <c r="F35" s="116">
        <v>22</v>
      </c>
      <c r="G35" s="169">
        <f t="shared" si="1"/>
        <v>28</v>
      </c>
      <c r="H35" s="116">
        <v>1</v>
      </c>
      <c r="I35" s="116">
        <v>11</v>
      </c>
      <c r="J35" s="162">
        <v>22</v>
      </c>
      <c r="K35" s="46"/>
      <c r="L35" s="39"/>
    </row>
    <row r="36" spans="1:12" ht="23.25" customHeight="1">
      <c r="A36" s="39"/>
      <c r="B36" s="25" t="s">
        <v>34</v>
      </c>
      <c r="C36" s="116">
        <v>22</v>
      </c>
      <c r="D36" s="116">
        <v>14</v>
      </c>
      <c r="E36" s="116">
        <v>38</v>
      </c>
      <c r="F36" s="116">
        <v>33</v>
      </c>
      <c r="G36" s="169">
        <f t="shared" si="1"/>
        <v>35.5</v>
      </c>
      <c r="H36" s="116">
        <v>1</v>
      </c>
      <c r="I36" s="116">
        <v>8</v>
      </c>
      <c r="J36" s="162">
        <v>30</v>
      </c>
      <c r="K36" s="46"/>
      <c r="L36" s="39"/>
    </row>
    <row r="37" spans="1:12" ht="23.25" customHeight="1">
      <c r="A37" s="39"/>
      <c r="B37" s="25" t="s">
        <v>24</v>
      </c>
      <c r="C37" s="116">
        <v>20</v>
      </c>
      <c r="D37" s="116">
        <v>20</v>
      </c>
      <c r="E37" s="116">
        <v>47</v>
      </c>
      <c r="F37" s="116">
        <v>45</v>
      </c>
      <c r="G37" s="169">
        <f t="shared" si="1"/>
        <v>46</v>
      </c>
      <c r="H37" s="116">
        <v>2</v>
      </c>
      <c r="I37" s="116">
        <v>16</v>
      </c>
      <c r="J37" s="162">
        <v>29</v>
      </c>
      <c r="K37" s="117"/>
      <c r="L37" s="39"/>
    </row>
    <row r="38" spans="1:12" ht="23.25" customHeight="1">
      <c r="A38" s="39"/>
      <c r="B38" s="25" t="s">
        <v>45</v>
      </c>
      <c r="C38" s="116">
        <v>26</v>
      </c>
      <c r="D38" s="116">
        <v>23</v>
      </c>
      <c r="E38" s="116">
        <v>60</v>
      </c>
      <c r="F38" s="116">
        <v>48</v>
      </c>
      <c r="G38" s="169">
        <f t="shared" si="1"/>
        <v>54</v>
      </c>
      <c r="H38" s="116">
        <v>3</v>
      </c>
      <c r="I38" s="116">
        <v>13</v>
      </c>
      <c r="J38" s="162">
        <v>44</v>
      </c>
      <c r="K38" s="117"/>
      <c r="L38" s="39"/>
    </row>
    <row r="39" spans="1:12" ht="23.25" customHeight="1">
      <c r="A39" s="39"/>
      <c r="B39" s="25" t="s">
        <v>68</v>
      </c>
      <c r="C39" s="116">
        <v>15</v>
      </c>
      <c r="D39" s="116">
        <v>15</v>
      </c>
      <c r="E39" s="116">
        <v>30</v>
      </c>
      <c r="F39" s="116">
        <v>21</v>
      </c>
      <c r="G39" s="169">
        <f t="shared" si="1"/>
        <v>25.5</v>
      </c>
      <c r="H39" s="116">
        <v>9</v>
      </c>
      <c r="I39" s="116">
        <v>3</v>
      </c>
      <c r="J39" s="162">
        <v>12</v>
      </c>
      <c r="K39" s="117"/>
      <c r="L39" s="39"/>
    </row>
    <row r="40" spans="1:12" ht="23.25" customHeight="1">
      <c r="A40" s="39"/>
      <c r="B40" s="25" t="s">
        <v>71</v>
      </c>
      <c r="C40" s="116">
        <v>20</v>
      </c>
      <c r="D40" s="116">
        <v>11</v>
      </c>
      <c r="E40" s="116">
        <v>46</v>
      </c>
      <c r="F40" s="116">
        <v>29</v>
      </c>
      <c r="G40" s="169">
        <f t="shared" si="1"/>
        <v>37.5</v>
      </c>
      <c r="H40" s="116">
        <v>1</v>
      </c>
      <c r="I40" s="116">
        <v>16</v>
      </c>
      <c r="J40" s="162">
        <v>29</v>
      </c>
      <c r="K40" s="117"/>
      <c r="L40" s="39"/>
    </row>
    <row r="41" spans="1:12" ht="23.25" customHeight="1">
      <c r="A41" s="39"/>
      <c r="B41" s="25" t="s">
        <v>81</v>
      </c>
      <c r="C41" s="116">
        <v>15</v>
      </c>
      <c r="D41" s="116">
        <v>14</v>
      </c>
      <c r="E41" s="116">
        <v>39</v>
      </c>
      <c r="F41" s="116">
        <v>33</v>
      </c>
      <c r="G41" s="169">
        <f t="shared" si="1"/>
        <v>36</v>
      </c>
      <c r="H41" s="116">
        <v>0</v>
      </c>
      <c r="I41" s="116">
        <v>12</v>
      </c>
      <c r="J41" s="162">
        <v>27</v>
      </c>
      <c r="K41" s="117"/>
      <c r="L41" s="39"/>
    </row>
    <row r="42" spans="1:12" ht="23.25" customHeight="1">
      <c r="A42" s="39"/>
      <c r="B42" s="131" t="s">
        <v>49</v>
      </c>
      <c r="C42" s="116">
        <v>20</v>
      </c>
      <c r="D42" s="116">
        <v>11</v>
      </c>
      <c r="E42" s="158">
        <v>44</v>
      </c>
      <c r="F42" s="158">
        <v>31</v>
      </c>
      <c r="G42" s="170">
        <f t="shared" si="1"/>
        <v>37.5</v>
      </c>
      <c r="H42" s="158">
        <v>2</v>
      </c>
      <c r="I42" s="158">
        <v>15</v>
      </c>
      <c r="J42" s="164">
        <v>28</v>
      </c>
      <c r="K42" s="117"/>
      <c r="L42" s="39"/>
    </row>
    <row r="43" spans="1:12" ht="23.25" customHeight="1">
      <c r="A43" s="39"/>
      <c r="B43" s="126" t="s">
        <v>150</v>
      </c>
      <c r="C43" s="144">
        <f>SUM(C25:C42)</f>
        <v>305</v>
      </c>
      <c r="D43" s="144">
        <f>SUM(D25:D42)</f>
        <v>263</v>
      </c>
      <c r="E43" s="144">
        <f>SUM(E25:E42)</f>
        <v>749</v>
      </c>
      <c r="F43" s="144">
        <f>SUM(F25:F42)</f>
        <v>588</v>
      </c>
      <c r="G43" s="144">
        <f>IF(ISERROR(AVERAGE(E43:F43)),"_",(AVERAGE(E43:F43)))</f>
        <v>668.5</v>
      </c>
      <c r="H43" s="144">
        <f>SUM(H25:H42)</f>
        <v>37</v>
      </c>
      <c r="I43" s="144">
        <f>SUM(I25:I42)</f>
        <v>209</v>
      </c>
      <c r="J43" s="145">
        <f>SUM(J25:J42)</f>
        <v>502</v>
      </c>
      <c r="K43" s="42"/>
      <c r="L43" s="39"/>
    </row>
    <row r="44" spans="1:12" ht="23.25" customHeight="1" thickBot="1">
      <c r="A44" s="39"/>
      <c r="B44" s="137" t="s">
        <v>151</v>
      </c>
      <c r="C44" s="154">
        <f>C23+C43</f>
        <v>395</v>
      </c>
      <c r="D44" s="154">
        <f>D23+D43</f>
        <v>344</v>
      </c>
      <c r="E44" s="155">
        <f>E23+E43</f>
        <v>991</v>
      </c>
      <c r="F44" s="154">
        <f>F23+F43</f>
        <v>816</v>
      </c>
      <c r="G44" s="167">
        <f>IF(ISERROR(AVERAGE(E44:F44)),"_",(AVERAGE(E44:F44)))</f>
        <v>903.5</v>
      </c>
      <c r="H44" s="154">
        <f>H23+H43</f>
        <v>39</v>
      </c>
      <c r="I44" s="154">
        <f>I23+I43</f>
        <v>242</v>
      </c>
      <c r="J44" s="156">
        <f>J23+J43</f>
        <v>721</v>
      </c>
      <c r="K44" s="46"/>
      <c r="L44" s="39"/>
    </row>
    <row r="45" spans="1:12" ht="23.25" customHeight="1">
      <c r="A45" s="39"/>
      <c r="B45" s="20" t="s">
        <v>11</v>
      </c>
      <c r="C45" s="33"/>
      <c r="D45" s="33"/>
      <c r="E45" s="33"/>
      <c r="F45" s="33"/>
      <c r="G45" s="33"/>
      <c r="H45" s="33"/>
      <c r="I45" s="33"/>
      <c r="J45" s="33"/>
      <c r="K45" s="46"/>
      <c r="L45" s="39"/>
    </row>
    <row r="46" spans="1:12" ht="23.25" customHeight="1">
      <c r="A46" s="39"/>
      <c r="B46" s="17" t="s">
        <v>152</v>
      </c>
      <c r="C46" s="33"/>
      <c r="D46" s="33"/>
      <c r="E46" s="33"/>
      <c r="F46" s="33"/>
      <c r="G46" s="33"/>
      <c r="H46" s="33"/>
      <c r="I46" s="33"/>
      <c r="J46" s="33"/>
      <c r="K46" s="117"/>
      <c r="L46" s="39"/>
    </row>
    <row r="47" spans="1:12" ht="23.25" customHeight="1">
      <c r="A47" s="39"/>
      <c r="B47" s="114"/>
      <c r="C47" s="115"/>
      <c r="D47" s="115"/>
      <c r="E47" s="115"/>
      <c r="F47" s="115"/>
      <c r="G47" s="115"/>
      <c r="H47" s="115"/>
      <c r="I47" s="116"/>
      <c r="J47" s="116"/>
      <c r="K47" s="117"/>
      <c r="L47" s="39"/>
    </row>
    <row r="48" spans="1:12" ht="23.25" customHeight="1">
      <c r="A48" s="39"/>
      <c r="B48" s="114"/>
      <c r="C48" s="115"/>
      <c r="D48" s="115"/>
      <c r="E48" s="115"/>
      <c r="F48" s="115"/>
      <c r="G48" s="115"/>
      <c r="H48" s="115"/>
      <c r="I48" s="118"/>
      <c r="J48" s="118"/>
      <c r="K48" s="117"/>
      <c r="L48" s="39"/>
    </row>
    <row r="49" spans="1:12" ht="23.25" customHeight="1">
      <c r="A49" s="39"/>
      <c r="B49" s="114"/>
      <c r="C49" s="115"/>
      <c r="D49" s="115"/>
      <c r="E49" s="115"/>
      <c r="F49" s="115"/>
      <c r="G49" s="115"/>
      <c r="H49" s="115"/>
      <c r="I49" s="118"/>
      <c r="J49" s="118"/>
      <c r="K49" s="117"/>
      <c r="L49" s="39"/>
    </row>
    <row r="50" spans="1:12" ht="23.25" customHeight="1">
      <c r="A50" s="39"/>
      <c r="B50" s="114"/>
      <c r="C50" s="115"/>
      <c r="D50" s="115"/>
      <c r="E50" s="115"/>
      <c r="F50" s="115"/>
      <c r="G50" s="115"/>
      <c r="H50" s="115"/>
      <c r="I50" s="118"/>
      <c r="J50" s="118"/>
      <c r="K50" s="117"/>
      <c r="L50" s="39"/>
    </row>
    <row r="51" spans="1:12" ht="23.25" customHeight="1">
      <c r="A51" s="39"/>
      <c r="B51" s="114"/>
      <c r="C51" s="115"/>
      <c r="D51" s="115"/>
      <c r="E51" s="115"/>
      <c r="F51" s="115"/>
      <c r="G51" s="115"/>
      <c r="H51" s="115"/>
      <c r="I51" s="118"/>
      <c r="J51" s="118"/>
      <c r="K51" s="117"/>
      <c r="L51" s="39"/>
    </row>
    <row r="52" spans="1:12" ht="23.25" customHeight="1">
      <c r="A52" s="39"/>
      <c r="B52" s="114"/>
      <c r="C52" s="115"/>
      <c r="D52" s="115"/>
      <c r="E52" s="115"/>
      <c r="F52" s="115"/>
      <c r="G52" s="115"/>
      <c r="H52" s="115"/>
      <c r="I52" s="116"/>
      <c r="J52" s="116"/>
      <c r="K52" s="117"/>
      <c r="L52" s="39"/>
    </row>
    <row r="53" spans="1:12" ht="23.25" customHeight="1">
      <c r="B53" s="119"/>
      <c r="C53" s="120"/>
      <c r="D53" s="120"/>
      <c r="E53" s="120"/>
      <c r="F53" s="120"/>
      <c r="G53" s="120"/>
      <c r="H53" s="120"/>
      <c r="I53" s="121"/>
      <c r="J53" s="121"/>
      <c r="K53" s="122"/>
      <c r="L53" s="39"/>
    </row>
    <row r="54" spans="1:12" ht="23.25" customHeight="1">
      <c r="B54" s="20"/>
      <c r="C54" s="49"/>
      <c r="D54" s="49"/>
      <c r="E54" s="49"/>
      <c r="F54" s="49"/>
      <c r="G54" s="49"/>
      <c r="H54" s="49"/>
      <c r="I54" s="49"/>
      <c r="J54" s="49"/>
      <c r="K54" s="49"/>
      <c r="L54" s="39"/>
    </row>
    <row r="55" spans="1:12" ht="23.25" customHeight="1">
      <c r="B55" s="123"/>
      <c r="C55" s="49"/>
      <c r="D55" s="49"/>
      <c r="E55" s="49"/>
      <c r="F55" s="49"/>
      <c r="G55" s="49"/>
      <c r="H55" s="49"/>
      <c r="I55" s="49"/>
      <c r="J55" s="49"/>
      <c r="K55" s="49"/>
      <c r="L55" s="39"/>
    </row>
    <row r="56" spans="1:12" ht="23.25" customHeight="1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39"/>
    </row>
    <row r="57" spans="1:12" ht="23.25" customHeight="1">
      <c r="B57" s="50"/>
      <c r="C57" s="51"/>
      <c r="D57" s="107"/>
      <c r="E57" s="108"/>
      <c r="F57" s="108"/>
      <c r="G57" s="110"/>
      <c r="H57" s="46"/>
      <c r="I57" s="69"/>
      <c r="J57" s="69"/>
      <c r="K57" s="46"/>
      <c r="L57" s="39"/>
    </row>
    <row r="58" spans="1:12" ht="23.25" customHeight="1">
      <c r="B58" s="111"/>
      <c r="C58" s="112"/>
      <c r="D58" s="112"/>
      <c r="E58" s="112"/>
      <c r="F58" s="112"/>
      <c r="G58" s="112"/>
      <c r="H58" s="112"/>
      <c r="I58" s="113"/>
      <c r="J58" s="113"/>
      <c r="K58" s="46"/>
      <c r="L58" s="39"/>
    </row>
    <row r="59" spans="1:12" ht="23.25" customHeight="1">
      <c r="B59" s="114"/>
      <c r="C59" s="115"/>
      <c r="D59" s="115"/>
      <c r="E59" s="115"/>
      <c r="F59" s="115"/>
      <c r="G59" s="115"/>
      <c r="H59" s="115"/>
      <c r="I59" s="118"/>
      <c r="J59" s="118"/>
      <c r="K59" s="117"/>
      <c r="L59" s="39"/>
    </row>
    <row r="60" spans="1:12" ht="23.25" customHeight="1">
      <c r="B60" s="114"/>
      <c r="C60" s="115"/>
      <c r="D60" s="115"/>
      <c r="E60" s="115"/>
      <c r="F60" s="115"/>
      <c r="G60" s="115"/>
      <c r="H60" s="115"/>
      <c r="I60" s="118"/>
      <c r="J60" s="118"/>
      <c r="K60" s="117"/>
      <c r="L60" s="39"/>
    </row>
    <row r="61" spans="1:12" ht="23.25" customHeight="1">
      <c r="B61" s="114"/>
      <c r="C61" s="115"/>
      <c r="D61" s="115"/>
      <c r="E61" s="115"/>
      <c r="F61" s="115"/>
      <c r="G61" s="115"/>
      <c r="H61" s="115"/>
      <c r="I61" s="118"/>
      <c r="J61" s="116"/>
      <c r="K61" s="117"/>
      <c r="L61" s="39"/>
    </row>
    <row r="62" spans="1:12" ht="23.25" customHeight="1">
      <c r="B62" s="114"/>
      <c r="C62" s="115"/>
      <c r="D62" s="115"/>
      <c r="E62" s="115"/>
      <c r="F62" s="115"/>
      <c r="G62" s="115"/>
      <c r="H62" s="115"/>
      <c r="I62" s="118"/>
      <c r="J62" s="118"/>
      <c r="K62" s="117"/>
      <c r="L62" s="39"/>
    </row>
    <row r="63" spans="1:12" ht="23.25" customHeight="1">
      <c r="B63" s="114"/>
      <c r="C63" s="115"/>
      <c r="D63" s="115"/>
      <c r="E63" s="115"/>
      <c r="F63" s="115"/>
      <c r="G63" s="115"/>
      <c r="H63" s="115"/>
      <c r="I63" s="118"/>
      <c r="J63" s="118"/>
      <c r="K63" s="117"/>
      <c r="L63" s="39"/>
    </row>
    <row r="64" spans="1:12" ht="23.25" customHeight="1">
      <c r="B64" s="114"/>
      <c r="C64" s="115"/>
      <c r="D64" s="115"/>
      <c r="E64" s="115"/>
      <c r="F64" s="115"/>
      <c r="G64" s="115"/>
      <c r="H64" s="115"/>
      <c r="I64" s="118"/>
      <c r="J64" s="116"/>
      <c r="K64" s="117"/>
      <c r="L64" s="39"/>
    </row>
    <row r="65" spans="2:12" ht="23.25" customHeight="1">
      <c r="B65" s="114"/>
      <c r="C65" s="115"/>
      <c r="D65" s="115"/>
      <c r="E65" s="115"/>
      <c r="F65" s="115"/>
      <c r="G65" s="115"/>
      <c r="H65" s="115"/>
      <c r="I65" s="116"/>
      <c r="J65" s="116"/>
      <c r="K65" s="117"/>
      <c r="L65" s="39"/>
    </row>
    <row r="66" spans="2:12" ht="23.25" customHeight="1">
      <c r="B66" s="119"/>
      <c r="C66" s="120"/>
      <c r="D66" s="120"/>
      <c r="E66" s="120"/>
      <c r="F66" s="120"/>
      <c r="G66" s="120"/>
      <c r="H66" s="120"/>
      <c r="I66" s="121"/>
      <c r="J66" s="121"/>
      <c r="K66" s="122"/>
      <c r="L66" s="39"/>
    </row>
    <row r="67" spans="2:12" ht="23.25" customHeight="1">
      <c r="B67" s="20"/>
      <c r="C67" s="49"/>
      <c r="D67" s="49"/>
      <c r="E67" s="49"/>
      <c r="F67" s="49"/>
      <c r="G67" s="49"/>
      <c r="H67" s="49"/>
      <c r="I67" s="49"/>
      <c r="J67" s="49"/>
      <c r="K67" s="49"/>
      <c r="L67" s="39"/>
    </row>
    <row r="68" spans="2:12" ht="23.25" customHeight="1">
      <c r="B68" s="42"/>
      <c r="C68" s="49"/>
      <c r="D68" s="49"/>
      <c r="E68" s="49"/>
      <c r="F68" s="49"/>
      <c r="G68" s="49"/>
      <c r="H68" s="49"/>
      <c r="I68" s="49"/>
      <c r="J68" s="49"/>
      <c r="K68" s="49"/>
      <c r="L68" s="39"/>
    </row>
    <row r="69" spans="2:12" ht="23.2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39"/>
    </row>
    <row r="70" spans="2:12" ht="23.25" customHeight="1">
      <c r="B70" s="50"/>
      <c r="C70" s="51"/>
      <c r="D70" s="107"/>
      <c r="E70" s="108"/>
      <c r="F70" s="108"/>
      <c r="G70" s="110"/>
      <c r="H70" s="46"/>
      <c r="I70" s="69"/>
      <c r="J70" s="69"/>
      <c r="K70" s="46"/>
      <c r="L70" s="39"/>
    </row>
    <row r="71" spans="2:12" ht="23.25" customHeight="1">
      <c r="B71" s="111"/>
      <c r="C71" s="112"/>
      <c r="D71" s="112"/>
      <c r="E71" s="112"/>
      <c r="F71" s="112"/>
      <c r="G71" s="112"/>
      <c r="H71" s="112"/>
      <c r="I71" s="113"/>
      <c r="J71" s="113"/>
      <c r="K71" s="46"/>
      <c r="L71" s="39"/>
    </row>
    <row r="72" spans="2:12" ht="23.25" customHeight="1">
      <c r="B72" s="114"/>
      <c r="C72" s="115"/>
      <c r="D72" s="115"/>
      <c r="E72" s="115"/>
      <c r="F72" s="115"/>
      <c r="G72" s="115"/>
      <c r="H72" s="115"/>
      <c r="I72" s="118"/>
      <c r="J72" s="118"/>
      <c r="K72" s="117"/>
      <c r="L72" s="39"/>
    </row>
    <row r="73" spans="2:12" ht="23.25" customHeight="1">
      <c r="B73" s="114"/>
      <c r="C73" s="115"/>
      <c r="D73" s="115"/>
      <c r="E73" s="115"/>
      <c r="F73" s="115"/>
      <c r="G73" s="115"/>
      <c r="H73" s="115"/>
      <c r="I73" s="118"/>
      <c r="J73" s="118"/>
      <c r="K73" s="117"/>
      <c r="L73" s="39"/>
    </row>
    <row r="74" spans="2:12" ht="23.25" customHeight="1">
      <c r="B74" s="114"/>
      <c r="C74" s="115"/>
      <c r="D74" s="115"/>
      <c r="E74" s="115"/>
      <c r="F74" s="115"/>
      <c r="G74" s="115"/>
      <c r="H74" s="115"/>
      <c r="I74" s="118"/>
      <c r="J74" s="118"/>
      <c r="K74" s="117"/>
      <c r="L74" s="39"/>
    </row>
    <row r="75" spans="2:12" ht="23.25" customHeight="1">
      <c r="B75" s="114"/>
      <c r="C75" s="115"/>
      <c r="D75" s="115"/>
      <c r="E75" s="115"/>
      <c r="F75" s="115"/>
      <c r="G75" s="115"/>
      <c r="H75" s="115"/>
      <c r="I75" s="118"/>
      <c r="J75" s="118"/>
      <c r="K75" s="117"/>
      <c r="L75" s="39"/>
    </row>
    <row r="76" spans="2:12" ht="23.25" customHeight="1">
      <c r="B76" s="114"/>
      <c r="C76" s="115"/>
      <c r="D76" s="115"/>
      <c r="E76" s="115"/>
      <c r="F76" s="115"/>
      <c r="G76" s="115"/>
      <c r="H76" s="115"/>
      <c r="I76" s="118"/>
      <c r="J76" s="118"/>
      <c r="K76" s="117"/>
      <c r="L76" s="39"/>
    </row>
    <row r="77" spans="2:12" ht="23.25" customHeight="1">
      <c r="B77" s="114"/>
      <c r="C77" s="115"/>
      <c r="D77" s="115"/>
      <c r="E77" s="115"/>
      <c r="F77" s="115"/>
      <c r="G77" s="115"/>
      <c r="H77" s="115"/>
      <c r="I77" s="118"/>
      <c r="J77" s="118"/>
      <c r="K77" s="117"/>
      <c r="L77" s="39"/>
    </row>
    <row r="78" spans="2:12" ht="23.25" customHeight="1">
      <c r="B78" s="119"/>
      <c r="C78" s="120"/>
      <c r="D78" s="120"/>
      <c r="E78" s="120"/>
      <c r="F78" s="120"/>
      <c r="G78" s="120"/>
      <c r="H78" s="120"/>
      <c r="I78" s="121"/>
      <c r="J78" s="121"/>
      <c r="K78" s="122"/>
      <c r="L78" s="39"/>
    </row>
    <row r="79" spans="2:12" ht="23.25" customHeight="1">
      <c r="B79" s="20"/>
      <c r="C79" s="49"/>
      <c r="D79" s="49"/>
      <c r="E79" s="49"/>
      <c r="F79" s="49"/>
      <c r="G79" s="49"/>
      <c r="H79" s="49"/>
      <c r="I79" s="49"/>
      <c r="J79" s="49"/>
      <c r="K79" s="49"/>
      <c r="L79" s="39"/>
    </row>
    <row r="80" spans="2:12" ht="23.25" customHeight="1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39"/>
    </row>
    <row r="81" spans="2:12" ht="23.25" customHeight="1">
      <c r="B81" s="50"/>
      <c r="C81" s="48"/>
      <c r="D81" s="48"/>
      <c r="E81" s="48"/>
      <c r="F81" s="48"/>
      <c r="G81" s="48"/>
      <c r="H81" s="48"/>
      <c r="I81" s="47"/>
      <c r="J81" s="47"/>
      <c r="K81" s="48"/>
      <c r="L81" s="39"/>
    </row>
    <row r="82" spans="2:12" ht="23.25" customHeight="1">
      <c r="B82" s="111"/>
      <c r="C82" s="112"/>
      <c r="D82" s="112"/>
      <c r="E82" s="112"/>
      <c r="F82" s="112"/>
      <c r="G82" s="112"/>
      <c r="H82" s="112"/>
      <c r="I82" s="113"/>
      <c r="J82" s="113"/>
      <c r="K82" s="46"/>
      <c r="L82" s="39"/>
    </row>
    <row r="83" spans="2:12" ht="23.25" customHeight="1">
      <c r="B83" s="114"/>
      <c r="C83" s="115"/>
      <c r="D83" s="115"/>
      <c r="E83" s="115"/>
      <c r="F83" s="115"/>
      <c r="G83" s="115"/>
      <c r="H83" s="115"/>
      <c r="I83" s="116"/>
      <c r="J83" s="116"/>
      <c r="K83" s="117"/>
      <c r="L83" s="39"/>
    </row>
    <row r="84" spans="2:12" ht="23.25" customHeight="1">
      <c r="B84" s="114"/>
      <c r="C84" s="115"/>
      <c r="D84" s="115"/>
      <c r="E84" s="115"/>
      <c r="F84" s="115"/>
      <c r="G84" s="115"/>
      <c r="H84" s="115"/>
      <c r="I84" s="116"/>
      <c r="J84" s="116"/>
      <c r="K84" s="117"/>
      <c r="L84" s="39"/>
    </row>
    <row r="85" spans="2:12" ht="23.25" customHeight="1">
      <c r="B85" s="119"/>
      <c r="C85" s="120"/>
      <c r="D85" s="120"/>
      <c r="E85" s="120"/>
      <c r="F85" s="120"/>
      <c r="G85" s="120"/>
      <c r="H85" s="120"/>
      <c r="I85" s="121"/>
      <c r="J85" s="121"/>
      <c r="K85" s="117"/>
      <c r="L85" s="39"/>
    </row>
    <row r="86" spans="2:12" ht="23.25" customHeight="1">
      <c r="B86" s="20"/>
      <c r="C86" s="42"/>
      <c r="D86" s="42"/>
      <c r="E86" s="42"/>
      <c r="F86" s="42"/>
      <c r="G86" s="42"/>
      <c r="H86" s="42"/>
      <c r="I86" s="47"/>
      <c r="J86" s="47"/>
      <c r="K86" s="42"/>
      <c r="L86" s="39"/>
    </row>
    <row r="87" spans="2:12" ht="23.25" customHeight="1">
      <c r="B87" s="42"/>
      <c r="C87" s="42"/>
      <c r="D87" s="42"/>
      <c r="E87" s="42"/>
      <c r="F87" s="42"/>
      <c r="G87" s="42"/>
      <c r="H87" s="42"/>
      <c r="I87" s="47"/>
      <c r="J87" s="47"/>
      <c r="K87" s="42"/>
      <c r="L87" s="39"/>
    </row>
    <row r="88" spans="2:12" ht="23.25" customHeight="1">
      <c r="B88" s="42"/>
      <c r="C88" s="42"/>
      <c r="D88" s="42"/>
      <c r="E88" s="42"/>
      <c r="F88" s="42"/>
      <c r="G88" s="42"/>
      <c r="H88" s="42"/>
      <c r="I88" s="47"/>
      <c r="J88" s="47"/>
      <c r="K88" s="42"/>
      <c r="L88" s="39"/>
    </row>
    <row r="89" spans="2:12" ht="23.25" customHeight="1">
      <c r="B89" s="42"/>
      <c r="C89" s="42"/>
      <c r="D89" s="42"/>
      <c r="E89" s="42"/>
      <c r="F89" s="42"/>
      <c r="G89" s="42"/>
      <c r="H89" s="42"/>
      <c r="I89" s="47"/>
      <c r="J89" s="47"/>
      <c r="K89" s="42"/>
      <c r="L89" s="39"/>
    </row>
    <row r="90" spans="2:12" ht="23.25" customHeight="1">
      <c r="B90" s="42"/>
      <c r="C90" s="42"/>
      <c r="D90" s="42"/>
      <c r="E90" s="42"/>
      <c r="F90" s="42"/>
      <c r="G90" s="42"/>
      <c r="H90" s="42"/>
      <c r="I90" s="47"/>
      <c r="J90" s="47"/>
      <c r="K90" s="42"/>
      <c r="L90" s="39"/>
    </row>
    <row r="91" spans="2:12" ht="23.25" customHeight="1">
      <c r="B91" s="42"/>
      <c r="C91" s="42"/>
      <c r="D91" s="42"/>
      <c r="E91" s="42"/>
      <c r="F91" s="42"/>
      <c r="G91" s="42"/>
      <c r="H91" s="42"/>
      <c r="I91" s="47"/>
      <c r="J91" s="47"/>
      <c r="K91" s="42"/>
      <c r="L91" s="39"/>
    </row>
    <row r="92" spans="2:12" ht="23.25" customHeight="1">
      <c r="B92" s="42"/>
      <c r="C92" s="42"/>
      <c r="D92" s="42"/>
      <c r="E92" s="42"/>
      <c r="F92" s="42"/>
      <c r="G92" s="42"/>
      <c r="H92" s="42"/>
      <c r="I92" s="47"/>
      <c r="J92" s="47"/>
      <c r="K92" s="42"/>
      <c r="L92" s="39"/>
    </row>
    <row r="93" spans="2:12" ht="23.25" customHeight="1">
      <c r="B93" s="42"/>
      <c r="C93" s="42"/>
      <c r="D93" s="42"/>
      <c r="E93" s="42"/>
      <c r="F93" s="42"/>
      <c r="G93" s="42"/>
      <c r="H93" s="42"/>
      <c r="I93" s="47"/>
      <c r="J93" s="47"/>
      <c r="K93" s="42"/>
      <c r="L93" s="39"/>
    </row>
    <row r="94" spans="2:12" ht="23.25" customHeight="1">
      <c r="B94" s="42"/>
      <c r="C94" s="42"/>
      <c r="D94" s="42"/>
      <c r="E94" s="42"/>
      <c r="F94" s="42"/>
      <c r="G94" s="42"/>
      <c r="H94" s="42"/>
      <c r="I94" s="47"/>
      <c r="J94" s="47"/>
      <c r="K94" s="42"/>
      <c r="L94" s="39"/>
    </row>
    <row r="95" spans="2:12" ht="23.25" customHeight="1">
      <c r="B95" s="42"/>
      <c r="C95" s="42"/>
      <c r="D95" s="42"/>
      <c r="E95" s="42"/>
      <c r="F95" s="42"/>
      <c r="G95" s="42"/>
      <c r="H95" s="42"/>
      <c r="I95" s="47"/>
      <c r="J95" s="47"/>
      <c r="K95" s="42"/>
      <c r="L95" s="39"/>
    </row>
    <row r="96" spans="2:12" ht="23.25" customHeight="1">
      <c r="B96" s="42"/>
      <c r="C96" s="42"/>
      <c r="D96" s="42"/>
      <c r="E96" s="42"/>
      <c r="F96" s="42"/>
      <c r="G96" s="42"/>
      <c r="H96" s="42"/>
      <c r="I96" s="47"/>
      <c r="J96" s="47"/>
      <c r="K96" s="42"/>
      <c r="L96" s="39"/>
    </row>
    <row r="97" spans="2:12" ht="23.25" customHeight="1">
      <c r="B97" s="42"/>
      <c r="C97" s="42"/>
      <c r="D97" s="42"/>
      <c r="E97" s="42"/>
      <c r="F97" s="42"/>
      <c r="G97" s="42"/>
      <c r="H97" s="42"/>
      <c r="I97" s="47"/>
      <c r="J97" s="47"/>
      <c r="K97" s="42"/>
      <c r="L97" s="39"/>
    </row>
    <row r="98" spans="2:12" ht="23.25" customHeight="1">
      <c r="B98" s="42"/>
      <c r="C98" s="42"/>
      <c r="D98" s="42"/>
      <c r="E98" s="42"/>
      <c r="F98" s="42"/>
      <c r="G98" s="42"/>
      <c r="H98" s="42"/>
      <c r="I98" s="47"/>
      <c r="J98" s="47"/>
      <c r="K98" s="42"/>
      <c r="L98" s="39"/>
    </row>
    <row r="99" spans="2:12" ht="23.25" customHeight="1">
      <c r="B99" s="42"/>
      <c r="C99" s="42"/>
      <c r="D99" s="42"/>
      <c r="E99" s="42"/>
      <c r="F99" s="42"/>
      <c r="G99" s="42"/>
      <c r="H99" s="42"/>
      <c r="I99" s="47"/>
      <c r="J99" s="47"/>
      <c r="K99" s="42"/>
      <c r="L99" s="39"/>
    </row>
    <row r="100" spans="2:12" ht="23.25" customHeight="1">
      <c r="B100" s="42"/>
      <c r="C100" s="42"/>
      <c r="D100" s="42"/>
      <c r="E100" s="42"/>
      <c r="F100" s="42"/>
      <c r="G100" s="42"/>
      <c r="H100" s="42"/>
      <c r="I100" s="47"/>
      <c r="J100" s="47"/>
      <c r="K100" s="42"/>
      <c r="L100" s="39"/>
    </row>
    <row r="101" spans="2:12" ht="23.25" customHeight="1">
      <c r="B101" s="42"/>
      <c r="C101" s="42"/>
      <c r="D101" s="42"/>
      <c r="E101" s="42"/>
      <c r="F101" s="42"/>
      <c r="G101" s="42"/>
      <c r="H101" s="42"/>
      <c r="I101" s="47"/>
      <c r="J101" s="47"/>
      <c r="K101" s="42"/>
      <c r="L101" s="39"/>
    </row>
    <row r="102" spans="2:12" ht="23.25" customHeight="1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39"/>
    </row>
    <row r="103" spans="2:12" ht="23.25" customHeigh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39"/>
    </row>
    <row r="104" spans="2:12" ht="23.25" customHeight="1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39"/>
    </row>
    <row r="105" spans="2:12" ht="23.25" customHeight="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39"/>
    </row>
    <row r="106" spans="2:12" ht="23.2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39"/>
    </row>
    <row r="107" spans="2:12" ht="23.25" customHeight="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39"/>
    </row>
    <row r="108" spans="2:12" ht="23.2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39"/>
    </row>
    <row r="109" spans="2:12" ht="23.25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39"/>
    </row>
    <row r="110" spans="2:12" ht="23.25" customHeight="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39"/>
    </row>
    <row r="111" spans="2:12" ht="23.25" customHeight="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39"/>
    </row>
    <row r="112" spans="2:12" ht="23.25" customHeight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39"/>
    </row>
    <row r="113" spans="2:12" ht="23.25" customHeight="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39"/>
    </row>
    <row r="114" spans="2:12" ht="23.25" customHeight="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39"/>
    </row>
    <row r="115" spans="2:12" ht="23.25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39"/>
    </row>
    <row r="116" spans="2:12" ht="23.25" customHeight="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39"/>
    </row>
    <row r="117" spans="2:12" ht="23.25" customHeight="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39"/>
    </row>
    <row r="118" spans="2:12" ht="23.2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39"/>
    </row>
    <row r="119" spans="2:12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2:12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2:12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2:12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2:12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2:12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2:12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2:12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2:12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2:12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2:12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2:12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2:12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2:12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2:12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2:12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2:12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2:12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2:12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2:12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2:12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2:12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2:12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2:12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2:12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2:12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2:12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2:12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2:12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2:12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2:12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2:12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2:12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2:12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2:12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2:12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2:12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2:12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2:12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2:12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2:12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2:12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2:12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2:12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2:12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2:12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2:12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2:12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2:12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2:12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2:12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2:12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2:12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2:12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2:12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2:12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2:12" ht="23.25" customHeight="1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2:12" ht="23.25" customHeight="1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2:12" ht="23.25" customHeight="1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2:12" ht="23.25" customHeight="1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2:12" ht="23.25" customHeight="1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2:12" ht="23.25" customHeight="1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2:12" ht="23.25" customHeight="1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2:12" ht="23.25" customHeight="1"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2:12" ht="23.25" customHeight="1"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2:12" ht="23.25" customHeight="1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2:12" ht="23.25" customHeight="1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2:12" ht="23.25" customHeight="1"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2:12" ht="23.25" customHeight="1"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2:12" ht="23.25" customHeight="1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2:12" ht="23.25" customHeight="1"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2:12" ht="23.25" customHeight="1"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2:12" ht="23.25" customHeight="1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2:12" ht="23.25" customHeight="1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2:12" ht="23.25" customHeight="1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2:12" ht="23.25" customHeight="1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2:12" ht="23.25" customHeight="1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2:12" ht="23.25" customHeight="1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2:12" ht="23.25" customHeight="1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2:12" ht="23.25" customHeight="1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2:12" ht="23.25" customHeight="1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2:12" ht="23.25" customHeight="1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2:12" ht="23.25" customHeight="1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2:12" ht="23.25" customHeight="1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2:12" ht="23.25" customHeight="1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2:12" ht="23.25" customHeight="1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2:12" ht="23.25" customHeight="1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2:12" ht="23.25" customHeight="1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2:12" ht="23.25" customHeight="1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2:12" ht="23.25" customHeight="1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2:12" ht="23.25" customHeight="1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2:12" ht="23.25" customHeight="1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2:12" ht="23.25" customHeight="1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2:12" ht="23.25" customHeight="1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2:12" ht="23.25" customHeight="1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2:12" ht="23.25" customHeight="1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2:12" ht="23.25" customHeight="1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2:12" ht="23.25" customHeight="1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2:12" ht="23.25" customHeight="1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2:12" ht="23.25" customHeight="1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2:12" ht="23.25" customHeight="1"/>
    <row r="220" spans="2:12" ht="23.25" customHeight="1"/>
    <row r="221" spans="2:12" ht="23.25" customHeight="1"/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AAADA-030B-45DB-8B91-0D080A5C8472}">
  <sheetPr codeName="Planilha9">
    <tabColor theme="6" tint="-0.249977111117893"/>
  </sheetPr>
  <dimension ref="A1:Q228"/>
  <sheetViews>
    <sheetView showGridLines="0" zoomScale="85" zoomScaleNormal="85" workbookViewId="0">
      <selection activeCell="L16" sqref="L16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6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50" t="s">
        <v>542</v>
      </c>
      <c r="C12" s="33"/>
      <c r="D12" s="33"/>
      <c r="E12" s="33"/>
      <c r="F12" s="33"/>
      <c r="G12" s="33"/>
      <c r="H12" s="33"/>
      <c r="I12" s="33"/>
      <c r="J12" s="33"/>
      <c r="K12" s="46"/>
      <c r="L12" s="39"/>
    </row>
    <row r="13" spans="1:13" ht="50.1" customHeight="1">
      <c r="B13" s="124" t="s">
        <v>136</v>
      </c>
      <c r="C13" s="125" t="s">
        <v>137</v>
      </c>
      <c r="D13" s="125" t="s">
        <v>138</v>
      </c>
      <c r="E13" s="125" t="s">
        <v>139</v>
      </c>
      <c r="F13" s="125" t="s">
        <v>140</v>
      </c>
      <c r="G13" s="125" t="s">
        <v>141</v>
      </c>
      <c r="H13" s="125" t="s">
        <v>142</v>
      </c>
      <c r="I13" s="125" t="s">
        <v>143</v>
      </c>
      <c r="J13" s="60" t="s">
        <v>144</v>
      </c>
      <c r="K13" s="46"/>
      <c r="L13" s="39"/>
    </row>
    <row r="14" spans="1:13" ht="23.25" customHeight="1">
      <c r="B14" s="126" t="s">
        <v>9</v>
      </c>
      <c r="C14" s="127"/>
      <c r="D14" s="127"/>
      <c r="E14" s="127"/>
      <c r="F14" s="127"/>
      <c r="G14" s="127"/>
      <c r="H14" s="127"/>
      <c r="I14" s="127"/>
      <c r="J14" s="128"/>
      <c r="K14" s="117"/>
      <c r="L14" s="39"/>
    </row>
    <row r="15" spans="1:13" ht="23.25" customHeight="1">
      <c r="B15" s="159" t="s">
        <v>19</v>
      </c>
      <c r="C15" s="118">
        <f>15</f>
        <v>15</v>
      </c>
      <c r="D15" s="118">
        <f>12+3</f>
        <v>15</v>
      </c>
      <c r="E15" s="176">
        <v>62</v>
      </c>
      <c r="F15" s="149">
        <v>54</v>
      </c>
      <c r="G15" s="176">
        <f t="shared" ref="G15:G22" si="0">IF(ISERROR(AVERAGE(E15:F15)),"_",(AVERAGE(E15:F15)))</f>
        <v>58</v>
      </c>
      <c r="H15" s="149">
        <v>1</v>
      </c>
      <c r="I15" s="149">
        <f>11+1</f>
        <v>12</v>
      </c>
      <c r="J15" s="177">
        <v>52</v>
      </c>
      <c r="K15" s="117"/>
      <c r="L15" s="39"/>
    </row>
    <row r="16" spans="1:13" ht="23.25" customHeight="1">
      <c r="B16" s="161" t="s">
        <v>145</v>
      </c>
      <c r="C16" s="118">
        <v>4</v>
      </c>
      <c r="D16" s="118">
        <v>4</v>
      </c>
      <c r="E16" s="115">
        <v>9</v>
      </c>
      <c r="F16" s="118">
        <v>11</v>
      </c>
      <c r="G16" s="115">
        <f t="shared" si="0"/>
        <v>10</v>
      </c>
      <c r="H16" s="118">
        <v>0</v>
      </c>
      <c r="I16" s="118">
        <v>0</v>
      </c>
      <c r="J16" s="178">
        <v>13</v>
      </c>
      <c r="K16" s="117"/>
      <c r="L16" s="39"/>
    </row>
    <row r="17" spans="1:12" ht="23.25" customHeight="1">
      <c r="B17" s="161" t="s">
        <v>41</v>
      </c>
      <c r="C17" s="118">
        <v>10</v>
      </c>
      <c r="D17" s="118">
        <v>10</v>
      </c>
      <c r="E17" s="115">
        <v>10</v>
      </c>
      <c r="F17" s="118">
        <v>9</v>
      </c>
      <c r="G17" s="115">
        <f t="shared" si="0"/>
        <v>9.5</v>
      </c>
      <c r="H17" s="118">
        <v>1</v>
      </c>
      <c r="I17" s="118">
        <v>0</v>
      </c>
      <c r="J17" s="178">
        <v>9</v>
      </c>
      <c r="K17" s="117"/>
      <c r="L17" s="39"/>
    </row>
    <row r="18" spans="1:12" ht="23.25" customHeight="1">
      <c r="B18" s="161" t="s">
        <v>52</v>
      </c>
      <c r="C18" s="118">
        <v>8</v>
      </c>
      <c r="D18" s="118">
        <v>6</v>
      </c>
      <c r="E18" s="115">
        <v>6</v>
      </c>
      <c r="F18" s="118">
        <v>5</v>
      </c>
      <c r="G18" s="115">
        <f t="shared" si="0"/>
        <v>5.5</v>
      </c>
      <c r="H18" s="118">
        <v>0</v>
      </c>
      <c r="I18" s="118">
        <v>0</v>
      </c>
      <c r="J18" s="178">
        <v>6</v>
      </c>
      <c r="K18" s="117"/>
      <c r="L18" s="39"/>
    </row>
    <row r="19" spans="1:12" ht="23.25" customHeight="1">
      <c r="B19" s="161" t="s">
        <v>146</v>
      </c>
      <c r="C19" s="118">
        <v>10</v>
      </c>
      <c r="D19" s="118">
        <v>10</v>
      </c>
      <c r="E19" s="115" t="s">
        <v>100</v>
      </c>
      <c r="F19" s="118">
        <v>8</v>
      </c>
      <c r="G19" s="115">
        <f t="shared" si="0"/>
        <v>8</v>
      </c>
      <c r="H19" s="118">
        <v>0</v>
      </c>
      <c r="I19" s="118">
        <v>0</v>
      </c>
      <c r="J19" s="178">
        <v>10</v>
      </c>
      <c r="K19" s="117"/>
      <c r="L19" s="39"/>
    </row>
    <row r="20" spans="1:12" ht="23.25" customHeight="1">
      <c r="B20" s="161" t="s">
        <v>28</v>
      </c>
      <c r="C20" s="118">
        <v>10</v>
      </c>
      <c r="D20" s="118">
        <v>9</v>
      </c>
      <c r="E20" s="115">
        <v>40</v>
      </c>
      <c r="F20" s="118">
        <v>32</v>
      </c>
      <c r="G20" s="115">
        <f t="shared" si="0"/>
        <v>36</v>
      </c>
      <c r="H20" s="118">
        <v>2</v>
      </c>
      <c r="I20" s="118">
        <f>6+3</f>
        <v>9</v>
      </c>
      <c r="J20" s="178">
        <v>29</v>
      </c>
      <c r="K20" s="117"/>
      <c r="L20" s="39"/>
    </row>
    <row r="21" spans="1:12" ht="23.25" customHeight="1">
      <c r="B21" s="161" t="s">
        <v>34</v>
      </c>
      <c r="C21" s="118">
        <v>10</v>
      </c>
      <c r="D21" s="118">
        <f>7+3</f>
        <v>10</v>
      </c>
      <c r="E21" s="115">
        <v>17</v>
      </c>
      <c r="F21" s="118">
        <v>19</v>
      </c>
      <c r="G21" s="115">
        <f t="shared" si="0"/>
        <v>18</v>
      </c>
      <c r="H21" s="118">
        <v>0</v>
      </c>
      <c r="I21" s="118">
        <v>0</v>
      </c>
      <c r="J21" s="178">
        <v>20</v>
      </c>
      <c r="K21" s="49"/>
      <c r="L21" s="39"/>
    </row>
    <row r="22" spans="1:12" ht="23.25" customHeight="1">
      <c r="A22" s="39"/>
      <c r="B22" s="163" t="s">
        <v>24</v>
      </c>
      <c r="C22" s="118">
        <v>10</v>
      </c>
      <c r="D22" s="118">
        <v>10</v>
      </c>
      <c r="E22" s="179">
        <v>40</v>
      </c>
      <c r="F22" s="152">
        <v>37</v>
      </c>
      <c r="G22" s="179">
        <f t="shared" si="0"/>
        <v>38.5</v>
      </c>
      <c r="H22" s="152">
        <v>0</v>
      </c>
      <c r="I22" s="152">
        <v>3</v>
      </c>
      <c r="J22" s="180">
        <v>37</v>
      </c>
      <c r="K22" s="39"/>
      <c r="L22" s="39"/>
    </row>
    <row r="23" spans="1:12" ht="23.25" customHeight="1">
      <c r="A23" s="39"/>
      <c r="B23" s="165" t="s">
        <v>147</v>
      </c>
      <c r="C23" s="143">
        <f>SUM(C15:C22)</f>
        <v>77</v>
      </c>
      <c r="D23" s="143">
        <f>SUM(D15:D22)</f>
        <v>74</v>
      </c>
      <c r="E23" s="144">
        <f>SUM(E15:E22)</f>
        <v>184</v>
      </c>
      <c r="F23" s="143">
        <f>SUM(F15:F22)</f>
        <v>175</v>
      </c>
      <c r="G23" s="144">
        <f>IF(ISERROR(AVERAGE(E23:F23)),"_",(AVERAGE(E23:F23)))</f>
        <v>179.5</v>
      </c>
      <c r="H23" s="143">
        <f>SUM(H15:H22)</f>
        <v>4</v>
      </c>
      <c r="I23" s="143">
        <f>SUM(I15:I22)</f>
        <v>24</v>
      </c>
      <c r="J23" s="145">
        <f>SUM(J15:J22)</f>
        <v>176</v>
      </c>
      <c r="K23" s="46"/>
      <c r="L23" s="39"/>
    </row>
    <row r="24" spans="1:12" ht="23.25" customHeight="1">
      <c r="A24" s="39"/>
      <c r="B24" s="126" t="s">
        <v>8</v>
      </c>
      <c r="C24" s="146"/>
      <c r="D24" s="146"/>
      <c r="E24" s="147"/>
      <c r="F24" s="146"/>
      <c r="G24" s="147"/>
      <c r="H24" s="146"/>
      <c r="I24" s="146"/>
      <c r="J24" s="148"/>
      <c r="K24" s="46"/>
      <c r="L24" s="39"/>
    </row>
    <row r="25" spans="1:12" ht="23.25" customHeight="1">
      <c r="A25" s="39"/>
      <c r="B25" s="25" t="s">
        <v>148</v>
      </c>
      <c r="C25" s="118">
        <v>20</v>
      </c>
      <c r="D25" s="118">
        <v>20</v>
      </c>
      <c r="E25" s="176" t="s">
        <v>100</v>
      </c>
      <c r="F25" s="118">
        <v>20</v>
      </c>
      <c r="G25" s="115">
        <f>IF(ISERROR(AVERAGE(E25:F25)),"_",(AVERAGE(E25:F25)))</f>
        <v>20</v>
      </c>
      <c r="H25" s="118">
        <v>1</v>
      </c>
      <c r="I25" s="118">
        <v>0</v>
      </c>
      <c r="J25" s="178">
        <v>19</v>
      </c>
      <c r="K25" s="117"/>
      <c r="L25" s="39"/>
    </row>
    <row r="26" spans="1:12" ht="23.25" customHeight="1">
      <c r="A26" s="39"/>
      <c r="B26" s="25" t="s">
        <v>57</v>
      </c>
      <c r="C26" s="118">
        <v>15</v>
      </c>
      <c r="D26" s="118">
        <v>15</v>
      </c>
      <c r="E26" s="115">
        <v>41</v>
      </c>
      <c r="F26" s="118">
        <v>30</v>
      </c>
      <c r="G26" s="115">
        <f t="shared" ref="G26:G42" si="1">IF(ISERROR(AVERAGE(E26:F26)),"_",(AVERAGE(E26:F26)))</f>
        <v>35.5</v>
      </c>
      <c r="H26" s="118">
        <v>2</v>
      </c>
      <c r="I26" s="118">
        <f>7+11</f>
        <v>18</v>
      </c>
      <c r="J26" s="178">
        <v>21</v>
      </c>
      <c r="K26" s="117"/>
      <c r="L26" s="39"/>
    </row>
    <row r="27" spans="1:12" ht="23.25" customHeight="1">
      <c r="A27" s="39"/>
      <c r="B27" s="25" t="s">
        <v>19</v>
      </c>
      <c r="C27" s="118">
        <f>20</f>
        <v>20</v>
      </c>
      <c r="D27" s="118">
        <f>15+6</f>
        <v>21</v>
      </c>
      <c r="E27" s="115">
        <v>50</v>
      </c>
      <c r="F27" s="118">
        <v>39</v>
      </c>
      <c r="G27" s="115">
        <f t="shared" si="1"/>
        <v>44.5</v>
      </c>
      <c r="H27" s="118">
        <v>0</v>
      </c>
      <c r="I27" s="118">
        <f>10+6</f>
        <v>16</v>
      </c>
      <c r="J27" s="178">
        <v>40</v>
      </c>
      <c r="K27" s="117"/>
      <c r="L27" s="39"/>
    </row>
    <row r="28" spans="1:12" ht="23.25" customHeight="1">
      <c r="A28" s="39"/>
      <c r="B28" s="25" t="s">
        <v>61</v>
      </c>
      <c r="C28" s="118">
        <v>12</v>
      </c>
      <c r="D28" s="118">
        <v>8</v>
      </c>
      <c r="E28" s="115">
        <v>29</v>
      </c>
      <c r="F28" s="118">
        <v>23</v>
      </c>
      <c r="G28" s="115">
        <f t="shared" si="1"/>
        <v>26</v>
      </c>
      <c r="H28" s="118">
        <f>2+1</f>
        <v>3</v>
      </c>
      <c r="I28" s="118">
        <f>1+8</f>
        <v>9</v>
      </c>
      <c r="J28" s="178">
        <v>17</v>
      </c>
      <c r="K28" s="117"/>
      <c r="L28" s="39"/>
    </row>
    <row r="29" spans="1:12" ht="23.25" customHeight="1">
      <c r="A29" s="39"/>
      <c r="B29" s="25" t="s">
        <v>149</v>
      </c>
      <c r="C29" s="118">
        <v>15</v>
      </c>
      <c r="D29" s="118">
        <v>15</v>
      </c>
      <c r="E29" s="115">
        <v>43</v>
      </c>
      <c r="F29" s="118">
        <v>31</v>
      </c>
      <c r="G29" s="115">
        <f t="shared" si="1"/>
        <v>37</v>
      </c>
      <c r="H29" s="118">
        <v>0</v>
      </c>
      <c r="I29" s="118">
        <f>6+2</f>
        <v>8</v>
      </c>
      <c r="J29" s="178">
        <v>35</v>
      </c>
      <c r="K29" s="117"/>
      <c r="L29" s="39"/>
    </row>
    <row r="30" spans="1:12" ht="23.25" customHeight="1">
      <c r="A30" s="39"/>
      <c r="B30" s="25" t="s">
        <v>41</v>
      </c>
      <c r="C30" s="118">
        <v>22</v>
      </c>
      <c r="D30" s="118">
        <v>22</v>
      </c>
      <c r="E30" s="115">
        <v>58</v>
      </c>
      <c r="F30" s="118">
        <v>43</v>
      </c>
      <c r="G30" s="115">
        <f t="shared" si="1"/>
        <v>50.5</v>
      </c>
      <c r="H30" s="118">
        <v>1</v>
      </c>
      <c r="I30" s="118">
        <v>15</v>
      </c>
      <c r="J30" s="178">
        <v>42</v>
      </c>
      <c r="K30" s="117"/>
      <c r="L30" s="39"/>
    </row>
    <row r="31" spans="1:12" ht="23.25" customHeight="1">
      <c r="A31" s="39"/>
      <c r="B31" s="25" t="s">
        <v>52</v>
      </c>
      <c r="C31" s="118">
        <v>20</v>
      </c>
      <c r="D31" s="118">
        <v>17</v>
      </c>
      <c r="E31" s="115">
        <v>52</v>
      </c>
      <c r="F31" s="118">
        <v>35</v>
      </c>
      <c r="G31" s="115">
        <f t="shared" si="1"/>
        <v>43.5</v>
      </c>
      <c r="H31" s="118">
        <v>0</v>
      </c>
      <c r="I31" s="118">
        <f>4+2</f>
        <v>6</v>
      </c>
      <c r="J31" s="178">
        <v>46</v>
      </c>
      <c r="K31" s="117"/>
      <c r="L31" s="39"/>
    </row>
    <row r="32" spans="1:12" ht="23.25" customHeight="1">
      <c r="A32" s="39"/>
      <c r="B32" s="25" t="s">
        <v>37</v>
      </c>
      <c r="C32" s="118">
        <v>18</v>
      </c>
      <c r="D32" s="118">
        <v>18</v>
      </c>
      <c r="E32" s="115">
        <v>55</v>
      </c>
      <c r="F32" s="118">
        <v>37</v>
      </c>
      <c r="G32" s="115">
        <f t="shared" si="1"/>
        <v>46</v>
      </c>
      <c r="H32" s="118">
        <v>0</v>
      </c>
      <c r="I32" s="118">
        <v>18</v>
      </c>
      <c r="J32" s="178">
        <v>37</v>
      </c>
      <c r="K32" s="49"/>
      <c r="L32" s="39"/>
    </row>
    <row r="33" spans="1:12" ht="23.25" customHeight="1">
      <c r="A33" s="39"/>
      <c r="B33" s="25" t="s">
        <v>74</v>
      </c>
      <c r="C33" s="118">
        <v>15</v>
      </c>
      <c r="D33" s="118">
        <v>14</v>
      </c>
      <c r="E33" s="115">
        <v>35</v>
      </c>
      <c r="F33" s="118">
        <v>25</v>
      </c>
      <c r="G33" s="115">
        <f t="shared" si="1"/>
        <v>30</v>
      </c>
      <c r="H33" s="118">
        <f>2+4</f>
        <v>6</v>
      </c>
      <c r="I33" s="118">
        <f>5+4</f>
        <v>9</v>
      </c>
      <c r="J33" s="178">
        <v>20</v>
      </c>
      <c r="K33" s="49"/>
      <c r="L33" s="39"/>
    </row>
    <row r="34" spans="1:12" ht="23.25" customHeight="1">
      <c r="A34" s="39"/>
      <c r="B34" s="29" t="s">
        <v>88</v>
      </c>
      <c r="C34" s="118">
        <v>11</v>
      </c>
      <c r="D34" s="118">
        <v>11</v>
      </c>
      <c r="E34" s="115" t="s">
        <v>100</v>
      </c>
      <c r="F34" s="118">
        <v>11</v>
      </c>
      <c r="G34" s="115">
        <f t="shared" si="1"/>
        <v>11</v>
      </c>
      <c r="H34" s="118">
        <v>0</v>
      </c>
      <c r="I34" s="118">
        <v>0</v>
      </c>
      <c r="J34" s="178">
        <v>11</v>
      </c>
      <c r="K34" s="42"/>
      <c r="L34" s="39"/>
    </row>
    <row r="35" spans="1:12" ht="23.25" customHeight="1">
      <c r="A35" s="39"/>
      <c r="B35" s="25" t="s">
        <v>28</v>
      </c>
      <c r="C35" s="118">
        <v>20</v>
      </c>
      <c r="D35" s="118">
        <v>11</v>
      </c>
      <c r="E35" s="115">
        <v>41</v>
      </c>
      <c r="F35" s="118">
        <v>22</v>
      </c>
      <c r="G35" s="115">
        <f t="shared" si="1"/>
        <v>31.5</v>
      </c>
      <c r="H35" s="118">
        <v>1</v>
      </c>
      <c r="I35" s="118">
        <v>16</v>
      </c>
      <c r="J35" s="178">
        <v>24</v>
      </c>
      <c r="K35" s="46"/>
      <c r="L35" s="39"/>
    </row>
    <row r="36" spans="1:12" ht="23.25" customHeight="1">
      <c r="A36" s="39"/>
      <c r="B36" s="25" t="s">
        <v>34</v>
      </c>
      <c r="C36" s="118">
        <v>22</v>
      </c>
      <c r="D36" s="118">
        <f>12+4</f>
        <v>16</v>
      </c>
      <c r="E36" s="115">
        <v>46</v>
      </c>
      <c r="F36" s="118">
        <v>22</v>
      </c>
      <c r="G36" s="115">
        <f t="shared" si="1"/>
        <v>34</v>
      </c>
      <c r="H36" s="118">
        <f>1+6</f>
        <v>7</v>
      </c>
      <c r="I36" s="118">
        <f>19+1</f>
        <v>20</v>
      </c>
      <c r="J36" s="178">
        <v>23</v>
      </c>
      <c r="K36" s="46"/>
      <c r="L36" s="39"/>
    </row>
    <row r="37" spans="1:12" ht="23.25" customHeight="1">
      <c r="A37" s="39"/>
      <c r="B37" s="25" t="s">
        <v>24</v>
      </c>
      <c r="C37" s="118">
        <v>20</v>
      </c>
      <c r="D37" s="118">
        <v>9</v>
      </c>
      <c r="E37" s="115">
        <v>41</v>
      </c>
      <c r="F37" s="118">
        <v>38</v>
      </c>
      <c r="G37" s="115">
        <f t="shared" si="1"/>
        <v>39.5</v>
      </c>
      <c r="H37" s="118">
        <v>0</v>
      </c>
      <c r="I37" s="118">
        <f>2+12</f>
        <v>14</v>
      </c>
      <c r="J37" s="178">
        <v>27</v>
      </c>
      <c r="K37" s="117"/>
      <c r="L37" s="39"/>
    </row>
    <row r="38" spans="1:12" ht="23.25" customHeight="1">
      <c r="A38" s="39"/>
      <c r="B38" s="25" t="s">
        <v>45</v>
      </c>
      <c r="C38" s="118">
        <v>24</v>
      </c>
      <c r="D38" s="118">
        <v>24</v>
      </c>
      <c r="E38" s="115">
        <v>58</v>
      </c>
      <c r="F38" s="118">
        <v>39</v>
      </c>
      <c r="G38" s="115">
        <f t="shared" si="1"/>
        <v>48.5</v>
      </c>
      <c r="H38" s="118">
        <v>0</v>
      </c>
      <c r="I38" s="118">
        <v>17</v>
      </c>
      <c r="J38" s="178">
        <v>41</v>
      </c>
      <c r="K38" s="117"/>
      <c r="L38" s="39"/>
    </row>
    <row r="39" spans="1:12" ht="23.25" customHeight="1">
      <c r="A39" s="39"/>
      <c r="B39" s="25" t="s">
        <v>68</v>
      </c>
      <c r="C39" s="118">
        <v>15</v>
      </c>
      <c r="D39" s="118">
        <v>15</v>
      </c>
      <c r="E39" s="115">
        <v>32</v>
      </c>
      <c r="F39" s="118">
        <v>21</v>
      </c>
      <c r="G39" s="115">
        <f t="shared" si="1"/>
        <v>26.5</v>
      </c>
      <c r="H39" s="118">
        <f>5+8</f>
        <v>13</v>
      </c>
      <c r="I39" s="118">
        <f>7+1</f>
        <v>8</v>
      </c>
      <c r="J39" s="178">
        <v>11</v>
      </c>
      <c r="K39" s="117"/>
      <c r="L39" s="39"/>
    </row>
    <row r="40" spans="1:12" ht="23.25" customHeight="1">
      <c r="A40" s="39"/>
      <c r="B40" s="25" t="s">
        <v>71</v>
      </c>
      <c r="C40" s="118">
        <v>20</v>
      </c>
      <c r="D40" s="118">
        <f>14+6</f>
        <v>20</v>
      </c>
      <c r="E40" s="115">
        <v>46</v>
      </c>
      <c r="F40" s="118">
        <v>35</v>
      </c>
      <c r="G40" s="115">
        <f t="shared" si="1"/>
        <v>40.5</v>
      </c>
      <c r="H40" s="118">
        <v>1</v>
      </c>
      <c r="I40" s="118">
        <f>15+1</f>
        <v>16</v>
      </c>
      <c r="J40" s="178">
        <v>34</v>
      </c>
      <c r="K40" s="117"/>
      <c r="L40" s="39"/>
    </row>
    <row r="41" spans="1:12" ht="23.25" customHeight="1">
      <c r="A41" s="39"/>
      <c r="B41" s="25" t="s">
        <v>81</v>
      </c>
      <c r="C41" s="118">
        <v>15</v>
      </c>
      <c r="D41" s="118">
        <v>14</v>
      </c>
      <c r="E41" s="115">
        <v>25</v>
      </c>
      <c r="F41" s="118">
        <v>25</v>
      </c>
      <c r="G41" s="115">
        <f t="shared" si="1"/>
        <v>25</v>
      </c>
      <c r="H41" s="118">
        <v>0</v>
      </c>
      <c r="I41" s="118">
        <v>0</v>
      </c>
      <c r="J41" s="178">
        <v>25</v>
      </c>
      <c r="K41" s="117"/>
      <c r="L41" s="39"/>
    </row>
    <row r="42" spans="1:12" ht="23.25" customHeight="1">
      <c r="A42" s="39"/>
      <c r="B42" s="131" t="s">
        <v>49</v>
      </c>
      <c r="C42" s="118">
        <v>20</v>
      </c>
      <c r="D42" s="118">
        <f>14+7</f>
        <v>21</v>
      </c>
      <c r="E42" s="179">
        <v>48</v>
      </c>
      <c r="F42" s="152">
        <v>35</v>
      </c>
      <c r="G42" s="179">
        <f t="shared" si="1"/>
        <v>41.5</v>
      </c>
      <c r="H42" s="152">
        <v>2</v>
      </c>
      <c r="I42" s="152">
        <f>17+3</f>
        <v>20</v>
      </c>
      <c r="J42" s="180">
        <v>33</v>
      </c>
      <c r="K42" s="117"/>
      <c r="L42" s="39"/>
    </row>
    <row r="43" spans="1:12" ht="23.25" customHeight="1">
      <c r="A43" s="39"/>
      <c r="B43" s="126" t="s">
        <v>150</v>
      </c>
      <c r="C43" s="144">
        <f>SUM(C25:C42)</f>
        <v>324</v>
      </c>
      <c r="D43" s="144">
        <f>SUM(D25:D42)</f>
        <v>291</v>
      </c>
      <c r="E43" s="144">
        <f>SUM(E25:E42)</f>
        <v>700</v>
      </c>
      <c r="F43" s="144">
        <f>SUM(F25:F42)</f>
        <v>531</v>
      </c>
      <c r="G43" s="144">
        <f>IF(ISERROR(AVERAGE(E43:F43)),"_",(AVERAGE(E43:F43)))</f>
        <v>615.5</v>
      </c>
      <c r="H43" s="144">
        <f>SUM(H25:H42)</f>
        <v>37</v>
      </c>
      <c r="I43" s="144">
        <f>SUM(I25:I42)</f>
        <v>210</v>
      </c>
      <c r="J43" s="145">
        <f>SUM(J25:J42)</f>
        <v>506</v>
      </c>
      <c r="K43" s="42"/>
      <c r="L43" s="39"/>
    </row>
    <row r="44" spans="1:12" ht="23.25" customHeight="1" thickBot="1">
      <c r="A44" s="39"/>
      <c r="B44" s="137" t="s">
        <v>151</v>
      </c>
      <c r="C44" s="154">
        <f>C23+C43</f>
        <v>401</v>
      </c>
      <c r="D44" s="154">
        <f>D23+D43</f>
        <v>365</v>
      </c>
      <c r="E44" s="155">
        <f>E23+E43</f>
        <v>884</v>
      </c>
      <c r="F44" s="154">
        <f>F23+F43</f>
        <v>706</v>
      </c>
      <c r="G44" s="167">
        <f>IF(ISERROR(AVERAGE(E44:F44)),"_",(AVERAGE(E44:F44)))</f>
        <v>795</v>
      </c>
      <c r="H44" s="154">
        <f>H23+H43</f>
        <v>41</v>
      </c>
      <c r="I44" s="154">
        <f>I23+I43</f>
        <v>234</v>
      </c>
      <c r="J44" s="156">
        <f>J23+J43</f>
        <v>682</v>
      </c>
      <c r="K44" s="46"/>
      <c r="L44" s="39"/>
    </row>
    <row r="45" spans="1:12" ht="23.25" customHeight="1">
      <c r="A45" s="39"/>
      <c r="B45" s="20" t="s">
        <v>11</v>
      </c>
      <c r="C45" s="33"/>
      <c r="D45" s="33"/>
      <c r="E45" s="33"/>
      <c r="F45" s="33"/>
      <c r="G45" s="33"/>
      <c r="H45" s="33"/>
      <c r="I45" s="33"/>
      <c r="J45" s="33"/>
      <c r="K45" s="46"/>
      <c r="L45" s="39"/>
    </row>
    <row r="46" spans="1:12" ht="23.25" customHeight="1">
      <c r="A46" s="39"/>
      <c r="B46" s="17" t="s">
        <v>152</v>
      </c>
      <c r="C46" s="33"/>
      <c r="D46" s="33"/>
      <c r="E46" s="33"/>
      <c r="F46" s="33"/>
      <c r="G46" s="33"/>
      <c r="H46" s="33"/>
      <c r="I46" s="33"/>
      <c r="J46" s="33"/>
      <c r="K46" s="117"/>
      <c r="L46" s="39"/>
    </row>
    <row r="47" spans="1:12" ht="23.25" customHeight="1">
      <c r="A47" s="39"/>
      <c r="B47" s="114"/>
      <c r="C47" s="115"/>
      <c r="D47" s="115"/>
      <c r="E47" s="115"/>
      <c r="F47" s="115"/>
      <c r="G47" s="115"/>
      <c r="H47" s="115"/>
      <c r="I47" s="116"/>
      <c r="J47" s="116"/>
      <c r="K47" s="117"/>
      <c r="L47" s="39"/>
    </row>
    <row r="48" spans="1:12" ht="23.25" customHeight="1">
      <c r="A48" s="39"/>
      <c r="B48" s="114"/>
      <c r="C48" s="115"/>
      <c r="D48" s="115"/>
      <c r="E48" s="115"/>
      <c r="F48" s="115"/>
      <c r="G48" s="115"/>
      <c r="H48" s="115"/>
      <c r="I48" s="118"/>
      <c r="J48" s="118"/>
      <c r="K48" s="117"/>
      <c r="L48" s="39"/>
    </row>
    <row r="49" spans="1:12" ht="23.25" customHeight="1">
      <c r="A49" s="39"/>
      <c r="B49" s="114"/>
      <c r="C49" s="115"/>
      <c r="D49" s="115"/>
      <c r="E49" s="115"/>
      <c r="F49" s="115"/>
      <c r="G49" s="115"/>
      <c r="H49" s="115"/>
      <c r="I49" s="118"/>
      <c r="J49" s="118"/>
      <c r="K49" s="117"/>
      <c r="L49" s="39"/>
    </row>
    <row r="50" spans="1:12" ht="23.25" customHeight="1">
      <c r="A50" s="39"/>
      <c r="B50" s="114"/>
      <c r="C50" s="115"/>
      <c r="D50" s="115"/>
      <c r="E50" s="115"/>
      <c r="F50" s="115"/>
      <c r="G50" s="115"/>
      <c r="H50" s="115"/>
      <c r="I50" s="118"/>
      <c r="J50" s="118"/>
      <c r="K50" s="117"/>
      <c r="L50" s="39"/>
    </row>
    <row r="51" spans="1:12" ht="23.25" customHeight="1">
      <c r="A51" s="39"/>
      <c r="B51" s="114"/>
      <c r="C51" s="115"/>
      <c r="D51" s="115"/>
      <c r="E51" s="115"/>
      <c r="F51" s="115"/>
      <c r="G51" s="115"/>
      <c r="H51" s="115"/>
      <c r="I51" s="118"/>
      <c r="J51" s="118"/>
      <c r="K51" s="117"/>
      <c r="L51" s="39"/>
    </row>
    <row r="52" spans="1:12" ht="23.25" customHeight="1">
      <c r="A52" s="39"/>
      <c r="B52" s="114"/>
      <c r="C52" s="115"/>
      <c r="D52" s="115"/>
      <c r="E52" s="115"/>
      <c r="F52" s="115"/>
      <c r="G52" s="115"/>
      <c r="H52" s="115"/>
      <c r="I52" s="116"/>
      <c r="J52" s="116"/>
      <c r="K52" s="117"/>
      <c r="L52" s="39"/>
    </row>
    <row r="53" spans="1:12" ht="23.25" customHeight="1">
      <c r="B53" s="119"/>
      <c r="C53" s="120"/>
      <c r="D53" s="120"/>
      <c r="E53" s="120"/>
      <c r="F53" s="120"/>
      <c r="G53" s="120"/>
      <c r="H53" s="120"/>
      <c r="I53" s="121"/>
      <c r="J53" s="121"/>
      <c r="K53" s="122"/>
      <c r="L53" s="39"/>
    </row>
    <row r="54" spans="1:12" ht="23.25" customHeight="1">
      <c r="B54" s="20"/>
      <c r="C54" s="49"/>
      <c r="D54" s="49"/>
      <c r="E54" s="49"/>
      <c r="F54" s="49"/>
      <c r="G54" s="49"/>
      <c r="H54" s="49"/>
      <c r="I54" s="49"/>
      <c r="J54" s="49"/>
      <c r="K54" s="49"/>
      <c r="L54" s="39"/>
    </row>
    <row r="55" spans="1:12" ht="23.25" customHeight="1">
      <c r="B55" s="123"/>
      <c r="C55" s="49"/>
      <c r="D55" s="49"/>
      <c r="E55" s="49"/>
      <c r="F55" s="49"/>
      <c r="G55" s="49"/>
      <c r="H55" s="49"/>
      <c r="I55" s="49"/>
      <c r="J55" s="49"/>
      <c r="K55" s="49"/>
      <c r="L55" s="39"/>
    </row>
    <row r="56" spans="1:12" ht="23.25" customHeight="1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39"/>
    </row>
    <row r="57" spans="1:12" ht="23.25" customHeight="1">
      <c r="B57" s="50"/>
      <c r="C57" s="51"/>
      <c r="D57" s="107"/>
      <c r="E57" s="108"/>
      <c r="F57" s="108"/>
      <c r="G57" s="110"/>
      <c r="H57" s="46"/>
      <c r="I57" s="69"/>
      <c r="J57" s="69"/>
      <c r="K57" s="46"/>
      <c r="L57" s="39"/>
    </row>
    <row r="58" spans="1:12" ht="23.25" customHeight="1">
      <c r="B58" s="111"/>
      <c r="C58" s="112"/>
      <c r="D58" s="112"/>
      <c r="E58" s="112"/>
      <c r="F58" s="112"/>
      <c r="G58" s="112"/>
      <c r="H58" s="112"/>
      <c r="I58" s="113"/>
      <c r="J58" s="113"/>
      <c r="K58" s="46"/>
      <c r="L58" s="39"/>
    </row>
    <row r="59" spans="1:12" ht="23.25" customHeight="1">
      <c r="B59" s="114"/>
      <c r="C59" s="115"/>
      <c r="D59" s="115"/>
      <c r="E59" s="115"/>
      <c r="F59" s="115"/>
      <c r="G59" s="115"/>
      <c r="H59" s="115"/>
      <c r="I59" s="118"/>
      <c r="J59" s="118"/>
      <c r="K59" s="117"/>
      <c r="L59" s="39"/>
    </row>
    <row r="60" spans="1:12" ht="23.25" customHeight="1">
      <c r="B60" s="114"/>
      <c r="C60" s="115"/>
      <c r="D60" s="115"/>
      <c r="E60" s="115"/>
      <c r="F60" s="115"/>
      <c r="G60" s="115"/>
      <c r="H60" s="115"/>
      <c r="I60" s="118"/>
      <c r="J60" s="118"/>
      <c r="K60" s="117"/>
      <c r="L60" s="39"/>
    </row>
    <row r="61" spans="1:12" ht="23.25" customHeight="1">
      <c r="B61" s="114"/>
      <c r="C61" s="115"/>
      <c r="D61" s="115"/>
      <c r="E61" s="115"/>
      <c r="F61" s="115"/>
      <c r="G61" s="115"/>
      <c r="H61" s="115"/>
      <c r="I61" s="118"/>
      <c r="J61" s="116"/>
      <c r="K61" s="117"/>
      <c r="L61" s="39"/>
    </row>
    <row r="62" spans="1:12" ht="23.25" customHeight="1">
      <c r="B62" s="114"/>
      <c r="C62" s="115"/>
      <c r="D62" s="115"/>
      <c r="E62" s="115"/>
      <c r="F62" s="115"/>
      <c r="G62" s="115"/>
      <c r="H62" s="115"/>
      <c r="I62" s="118"/>
      <c r="J62" s="118"/>
      <c r="K62" s="117"/>
      <c r="L62" s="39"/>
    </row>
    <row r="63" spans="1:12" ht="23.25" customHeight="1">
      <c r="B63" s="114"/>
      <c r="C63" s="115"/>
      <c r="D63" s="115"/>
      <c r="E63" s="115"/>
      <c r="F63" s="115"/>
      <c r="G63" s="115"/>
      <c r="H63" s="115"/>
      <c r="I63" s="118"/>
      <c r="J63" s="118"/>
      <c r="K63" s="117"/>
      <c r="L63" s="39"/>
    </row>
    <row r="64" spans="1:12" ht="23.25" customHeight="1">
      <c r="B64" s="114"/>
      <c r="C64" s="115"/>
      <c r="D64" s="115"/>
      <c r="E64" s="115"/>
      <c r="F64" s="115"/>
      <c r="G64" s="115"/>
      <c r="H64" s="115"/>
      <c r="I64" s="118"/>
      <c r="J64" s="116"/>
      <c r="K64" s="117"/>
      <c r="L64" s="39"/>
    </row>
    <row r="65" spans="2:12" ht="23.25" customHeight="1">
      <c r="B65" s="114"/>
      <c r="C65" s="115"/>
      <c r="D65" s="115"/>
      <c r="E65" s="115"/>
      <c r="F65" s="115"/>
      <c r="G65" s="115"/>
      <c r="H65" s="115"/>
      <c r="I65" s="116"/>
      <c r="J65" s="116"/>
      <c r="K65" s="117"/>
      <c r="L65" s="39"/>
    </row>
    <row r="66" spans="2:12" ht="23.25" customHeight="1">
      <c r="B66" s="119"/>
      <c r="C66" s="120"/>
      <c r="D66" s="120"/>
      <c r="E66" s="120"/>
      <c r="F66" s="120"/>
      <c r="G66" s="120"/>
      <c r="H66" s="120"/>
      <c r="I66" s="121"/>
      <c r="J66" s="121"/>
      <c r="K66" s="122"/>
      <c r="L66" s="39"/>
    </row>
    <row r="67" spans="2:12" ht="23.25" customHeight="1">
      <c r="B67" s="20"/>
      <c r="C67" s="49"/>
      <c r="D67" s="49"/>
      <c r="E67" s="49"/>
      <c r="F67" s="49"/>
      <c r="G67" s="49"/>
      <c r="H67" s="49"/>
      <c r="I67" s="49"/>
      <c r="J67" s="49"/>
      <c r="K67" s="49"/>
      <c r="L67" s="39"/>
    </row>
    <row r="68" spans="2:12" ht="23.25" customHeight="1">
      <c r="B68" s="42"/>
      <c r="C68" s="49"/>
      <c r="D68" s="49"/>
      <c r="E68" s="49"/>
      <c r="F68" s="49"/>
      <c r="G68" s="49"/>
      <c r="H68" s="49"/>
      <c r="I68" s="49"/>
      <c r="J68" s="49"/>
      <c r="K68" s="49"/>
      <c r="L68" s="39"/>
    </row>
    <row r="69" spans="2:12" ht="23.2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39"/>
    </row>
    <row r="70" spans="2:12" ht="23.25" customHeight="1">
      <c r="B70" s="50"/>
      <c r="C70" s="51"/>
      <c r="D70" s="107"/>
      <c r="E70" s="108"/>
      <c r="F70" s="108"/>
      <c r="G70" s="110"/>
      <c r="H70" s="46"/>
      <c r="I70" s="69"/>
      <c r="J70" s="69"/>
      <c r="K70" s="46"/>
      <c r="L70" s="39"/>
    </row>
    <row r="71" spans="2:12" ht="23.25" customHeight="1">
      <c r="B71" s="111"/>
      <c r="C71" s="112"/>
      <c r="D71" s="112"/>
      <c r="E71" s="112"/>
      <c r="F71" s="112"/>
      <c r="G71" s="112"/>
      <c r="H71" s="112"/>
      <c r="I71" s="113"/>
      <c r="J71" s="113"/>
      <c r="K71" s="46"/>
      <c r="L71" s="39"/>
    </row>
    <row r="72" spans="2:12" ht="23.25" customHeight="1">
      <c r="B72" s="114"/>
      <c r="C72" s="115"/>
      <c r="D72" s="115"/>
      <c r="E72" s="115"/>
      <c r="F72" s="115"/>
      <c r="G72" s="115"/>
      <c r="H72" s="115"/>
      <c r="I72" s="118"/>
      <c r="J72" s="118"/>
      <c r="K72" s="117"/>
      <c r="L72" s="39"/>
    </row>
    <row r="73" spans="2:12" ht="23.25" customHeight="1">
      <c r="B73" s="114"/>
      <c r="C73" s="115"/>
      <c r="D73" s="115"/>
      <c r="E73" s="115"/>
      <c r="F73" s="115"/>
      <c r="G73" s="115"/>
      <c r="H73" s="115"/>
      <c r="I73" s="118"/>
      <c r="J73" s="118"/>
      <c r="K73" s="117"/>
      <c r="L73" s="39"/>
    </row>
    <row r="74" spans="2:12" ht="23.25" customHeight="1">
      <c r="B74" s="114"/>
      <c r="C74" s="115"/>
      <c r="D74" s="115"/>
      <c r="E74" s="115"/>
      <c r="F74" s="115"/>
      <c r="G74" s="115"/>
      <c r="H74" s="115"/>
      <c r="I74" s="118"/>
      <c r="J74" s="118"/>
      <c r="K74" s="117"/>
      <c r="L74" s="39"/>
    </row>
    <row r="75" spans="2:12" ht="23.25" customHeight="1">
      <c r="B75" s="114"/>
      <c r="C75" s="115"/>
      <c r="D75" s="115"/>
      <c r="E75" s="115"/>
      <c r="F75" s="115"/>
      <c r="G75" s="115"/>
      <c r="H75" s="115"/>
      <c r="I75" s="118"/>
      <c r="J75" s="118"/>
      <c r="K75" s="117"/>
      <c r="L75" s="39"/>
    </row>
    <row r="76" spans="2:12" ht="23.25" customHeight="1">
      <c r="B76" s="114"/>
      <c r="C76" s="115"/>
      <c r="D76" s="115"/>
      <c r="E76" s="115"/>
      <c r="F76" s="115"/>
      <c r="G76" s="115"/>
      <c r="H76" s="115"/>
      <c r="I76" s="118"/>
      <c r="J76" s="118"/>
      <c r="K76" s="117"/>
      <c r="L76" s="39"/>
    </row>
    <row r="77" spans="2:12" ht="23.25" customHeight="1">
      <c r="B77" s="114"/>
      <c r="C77" s="115"/>
      <c r="D77" s="115"/>
      <c r="E77" s="115"/>
      <c r="F77" s="115"/>
      <c r="G77" s="115"/>
      <c r="H77" s="115"/>
      <c r="I77" s="118"/>
      <c r="J77" s="118"/>
      <c r="K77" s="117"/>
      <c r="L77" s="39"/>
    </row>
    <row r="78" spans="2:12" ht="23.25" customHeight="1">
      <c r="B78" s="119"/>
      <c r="C78" s="120"/>
      <c r="D78" s="120"/>
      <c r="E78" s="120"/>
      <c r="F78" s="120"/>
      <c r="G78" s="120"/>
      <c r="H78" s="120"/>
      <c r="I78" s="121"/>
      <c r="J78" s="121"/>
      <c r="K78" s="122"/>
      <c r="L78" s="39"/>
    </row>
    <row r="79" spans="2:12" ht="23.25" customHeight="1">
      <c r="B79" s="20"/>
      <c r="C79" s="49"/>
      <c r="D79" s="49"/>
      <c r="E79" s="49"/>
      <c r="F79" s="49"/>
      <c r="G79" s="49"/>
      <c r="H79" s="49"/>
      <c r="I79" s="49"/>
      <c r="J79" s="49"/>
      <c r="K79" s="49"/>
      <c r="L79" s="39"/>
    </row>
    <row r="80" spans="2:12" ht="23.25" customHeight="1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39"/>
    </row>
    <row r="81" spans="2:12" ht="23.25" customHeight="1">
      <c r="B81" s="50"/>
      <c r="C81" s="48"/>
      <c r="D81" s="48"/>
      <c r="E81" s="48"/>
      <c r="F81" s="48"/>
      <c r="G81" s="48"/>
      <c r="H81" s="48"/>
      <c r="I81" s="47"/>
      <c r="J81" s="47"/>
      <c r="K81" s="48"/>
      <c r="L81" s="39"/>
    </row>
    <row r="82" spans="2:12" ht="23.25" customHeight="1">
      <c r="B82" s="111"/>
      <c r="C82" s="112"/>
      <c r="D82" s="112"/>
      <c r="E82" s="112"/>
      <c r="F82" s="112"/>
      <c r="G82" s="112"/>
      <c r="H82" s="112"/>
      <c r="I82" s="113"/>
      <c r="J82" s="113"/>
      <c r="K82" s="46"/>
      <c r="L82" s="39"/>
    </row>
    <row r="83" spans="2:12" ht="23.25" customHeight="1">
      <c r="B83" s="114"/>
      <c r="C83" s="115"/>
      <c r="D83" s="115"/>
      <c r="E83" s="115"/>
      <c r="F83" s="115"/>
      <c r="G83" s="115"/>
      <c r="H83" s="115"/>
      <c r="I83" s="116"/>
      <c r="J83" s="116"/>
      <c r="K83" s="117"/>
      <c r="L83" s="39"/>
    </row>
    <row r="84" spans="2:12" ht="23.25" customHeight="1">
      <c r="B84" s="114"/>
      <c r="C84" s="115"/>
      <c r="D84" s="115"/>
      <c r="E84" s="115"/>
      <c r="F84" s="115"/>
      <c r="G84" s="115"/>
      <c r="H84" s="115"/>
      <c r="I84" s="116"/>
      <c r="J84" s="116"/>
      <c r="K84" s="117"/>
      <c r="L84" s="39"/>
    </row>
    <row r="85" spans="2:12" ht="23.25" customHeight="1">
      <c r="B85" s="119"/>
      <c r="C85" s="120"/>
      <c r="D85" s="120"/>
      <c r="E85" s="120"/>
      <c r="F85" s="120"/>
      <c r="G85" s="120"/>
      <c r="H85" s="120"/>
      <c r="I85" s="121"/>
      <c r="J85" s="121"/>
      <c r="K85" s="117"/>
      <c r="L85" s="39"/>
    </row>
    <row r="86" spans="2:12" ht="23.25" customHeight="1">
      <c r="B86" s="20"/>
      <c r="C86" s="42"/>
      <c r="D86" s="42"/>
      <c r="E86" s="42"/>
      <c r="F86" s="42"/>
      <c r="G86" s="42"/>
      <c r="H86" s="42"/>
      <c r="I86" s="47"/>
      <c r="J86" s="47"/>
      <c r="K86" s="42"/>
      <c r="L86" s="39"/>
    </row>
    <row r="87" spans="2:12" ht="23.25" customHeight="1">
      <c r="B87" s="42"/>
      <c r="C87" s="42"/>
      <c r="D87" s="42"/>
      <c r="E87" s="42"/>
      <c r="F87" s="42"/>
      <c r="G87" s="42"/>
      <c r="H87" s="42"/>
      <c r="I87" s="47"/>
      <c r="J87" s="47"/>
      <c r="K87" s="42"/>
      <c r="L87" s="39"/>
    </row>
    <row r="88" spans="2:12" ht="23.25" customHeight="1">
      <c r="B88" s="42"/>
      <c r="C88" s="42"/>
      <c r="D88" s="42"/>
      <c r="E88" s="42"/>
      <c r="F88" s="42"/>
      <c r="G88" s="42"/>
      <c r="H88" s="42"/>
      <c r="I88" s="47"/>
      <c r="J88" s="47"/>
      <c r="K88" s="42"/>
      <c r="L88" s="39"/>
    </row>
    <row r="89" spans="2:12" ht="23.25" customHeight="1">
      <c r="B89" s="42"/>
      <c r="C89" s="42"/>
      <c r="D89" s="42"/>
      <c r="E89" s="42"/>
      <c r="F89" s="42"/>
      <c r="G89" s="42"/>
      <c r="H89" s="42"/>
      <c r="I89" s="47"/>
      <c r="J89" s="47"/>
      <c r="K89" s="42"/>
      <c r="L89" s="39"/>
    </row>
    <row r="90" spans="2:12" ht="23.25" customHeight="1">
      <c r="B90" s="42"/>
      <c r="C90" s="42"/>
      <c r="D90" s="42"/>
      <c r="E90" s="42"/>
      <c r="F90" s="42"/>
      <c r="G90" s="42"/>
      <c r="H90" s="42"/>
      <c r="I90" s="47"/>
      <c r="J90" s="47"/>
      <c r="K90" s="42"/>
      <c r="L90" s="39"/>
    </row>
    <row r="91" spans="2:12" ht="23.25" customHeight="1">
      <c r="B91" s="42"/>
      <c r="C91" s="42"/>
      <c r="D91" s="42"/>
      <c r="E91" s="42"/>
      <c r="F91" s="42"/>
      <c r="G91" s="42"/>
      <c r="H91" s="42"/>
      <c r="I91" s="47"/>
      <c r="J91" s="47"/>
      <c r="K91" s="42"/>
      <c r="L91" s="39"/>
    </row>
    <row r="92" spans="2:12" ht="23.25" customHeight="1">
      <c r="B92" s="42"/>
      <c r="C92" s="42"/>
      <c r="D92" s="42"/>
      <c r="E92" s="42"/>
      <c r="F92" s="42"/>
      <c r="G92" s="42"/>
      <c r="H92" s="42"/>
      <c r="I92" s="47"/>
      <c r="J92" s="47"/>
      <c r="K92" s="42"/>
      <c r="L92" s="39"/>
    </row>
    <row r="93" spans="2:12" ht="23.25" customHeight="1">
      <c r="B93" s="42"/>
      <c r="C93" s="42"/>
      <c r="D93" s="42"/>
      <c r="E93" s="42"/>
      <c r="F93" s="42"/>
      <c r="G93" s="42"/>
      <c r="H93" s="42"/>
      <c r="I93" s="47"/>
      <c r="J93" s="47"/>
      <c r="K93" s="42"/>
      <c r="L93" s="39"/>
    </row>
    <row r="94" spans="2:12" ht="23.25" customHeight="1">
      <c r="B94" s="42"/>
      <c r="C94" s="42"/>
      <c r="D94" s="42"/>
      <c r="E94" s="42"/>
      <c r="F94" s="42"/>
      <c r="G94" s="42"/>
      <c r="H94" s="42"/>
      <c r="I94" s="47"/>
      <c r="J94" s="47"/>
      <c r="K94" s="42"/>
      <c r="L94" s="39"/>
    </row>
    <row r="95" spans="2:12" ht="23.25" customHeight="1">
      <c r="B95" s="42"/>
      <c r="C95" s="42"/>
      <c r="D95" s="42"/>
      <c r="E95" s="42"/>
      <c r="F95" s="42"/>
      <c r="G95" s="42"/>
      <c r="H95" s="42"/>
      <c r="I95" s="47"/>
      <c r="J95" s="47"/>
      <c r="K95" s="42"/>
      <c r="L95" s="39"/>
    </row>
    <row r="96" spans="2:12" ht="23.25" customHeight="1">
      <c r="B96" s="42"/>
      <c r="C96" s="42"/>
      <c r="D96" s="42"/>
      <c r="E96" s="42"/>
      <c r="F96" s="42"/>
      <c r="G96" s="42"/>
      <c r="H96" s="42"/>
      <c r="I96" s="47"/>
      <c r="J96" s="47"/>
      <c r="K96" s="42"/>
      <c r="L96" s="39"/>
    </row>
    <row r="97" spans="2:12" ht="23.25" customHeight="1">
      <c r="B97" s="42"/>
      <c r="C97" s="42"/>
      <c r="D97" s="42"/>
      <c r="E97" s="42"/>
      <c r="F97" s="42"/>
      <c r="G97" s="42"/>
      <c r="H97" s="42"/>
      <c r="I97" s="47"/>
      <c r="J97" s="47"/>
      <c r="K97" s="42"/>
      <c r="L97" s="39"/>
    </row>
    <row r="98" spans="2:12" ht="23.25" customHeight="1">
      <c r="B98" s="42"/>
      <c r="C98" s="42"/>
      <c r="D98" s="42"/>
      <c r="E98" s="42"/>
      <c r="F98" s="42"/>
      <c r="G98" s="42"/>
      <c r="H98" s="42"/>
      <c r="I98" s="47"/>
      <c r="J98" s="47"/>
      <c r="K98" s="42"/>
      <c r="L98" s="39"/>
    </row>
    <row r="99" spans="2:12" ht="23.25" customHeight="1">
      <c r="B99" s="42"/>
      <c r="C99" s="42"/>
      <c r="D99" s="42"/>
      <c r="E99" s="42"/>
      <c r="F99" s="42"/>
      <c r="G99" s="42"/>
      <c r="H99" s="42"/>
      <c r="I99" s="47"/>
      <c r="J99" s="47"/>
      <c r="K99" s="42"/>
      <c r="L99" s="39"/>
    </row>
    <row r="100" spans="2:12" ht="23.25" customHeight="1">
      <c r="B100" s="42"/>
      <c r="C100" s="42"/>
      <c r="D100" s="42"/>
      <c r="E100" s="42"/>
      <c r="F100" s="42"/>
      <c r="G100" s="42"/>
      <c r="H100" s="42"/>
      <c r="I100" s="47"/>
      <c r="J100" s="47"/>
      <c r="K100" s="42"/>
      <c r="L100" s="39"/>
    </row>
    <row r="101" spans="2:12" ht="23.25" customHeight="1">
      <c r="B101" s="42"/>
      <c r="C101" s="42"/>
      <c r="D101" s="42"/>
      <c r="E101" s="42"/>
      <c r="F101" s="42"/>
      <c r="G101" s="42"/>
      <c r="H101" s="42"/>
      <c r="I101" s="47"/>
      <c r="J101" s="47"/>
      <c r="K101" s="42"/>
      <c r="L101" s="39"/>
    </row>
    <row r="102" spans="2:12" ht="23.25" customHeight="1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39"/>
    </row>
    <row r="103" spans="2:12" ht="23.25" customHeigh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39"/>
    </row>
    <row r="104" spans="2:12" ht="23.25" customHeight="1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39"/>
    </row>
    <row r="105" spans="2:12" ht="23.25" customHeight="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39"/>
    </row>
    <row r="106" spans="2:12" ht="23.2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39"/>
    </row>
    <row r="107" spans="2:12" ht="23.25" customHeight="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39"/>
    </row>
    <row r="108" spans="2:12" ht="23.2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39"/>
    </row>
    <row r="109" spans="2:12" ht="23.25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39"/>
    </row>
    <row r="110" spans="2:12" ht="23.25" customHeight="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39"/>
    </row>
    <row r="111" spans="2:12" ht="23.25" customHeight="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39"/>
    </row>
    <row r="112" spans="2:12" ht="23.25" customHeight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39"/>
    </row>
    <row r="113" spans="2:12" ht="23.25" customHeight="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39"/>
    </row>
    <row r="114" spans="2:12" ht="23.25" customHeight="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39"/>
    </row>
    <row r="115" spans="2:12" ht="23.25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39"/>
    </row>
    <row r="116" spans="2:12" ht="23.25" customHeight="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39"/>
    </row>
    <row r="117" spans="2:12" ht="23.25" customHeight="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39"/>
    </row>
    <row r="118" spans="2:12" ht="23.2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39"/>
    </row>
    <row r="119" spans="2:12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2:12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2:12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2:12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2:12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2:12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2:12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2:12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2:12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2:12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2:12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2:12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2:12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2:12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2:12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2:12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2:12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2:12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2:12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2:12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2:12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2:12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2:12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2:12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2:12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2:12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2:12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2:12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2:12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2:12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2:12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2:12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2:12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2:12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2:12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2:12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2:12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2:12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2:12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2:12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2:12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2:12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2:12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2:12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2:12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2:12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2:12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2:12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2:12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2:12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2:12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2:12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2:12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2:12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2:12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2:12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2:12" ht="23.25" customHeight="1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2:12" ht="23.25" customHeight="1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2:12" ht="23.25" customHeight="1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2:12" ht="23.25" customHeight="1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2:12" ht="23.25" customHeight="1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2:12" ht="23.25" customHeight="1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2:12" ht="23.25" customHeight="1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2:12" ht="23.25" customHeight="1"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2:12" ht="23.25" customHeight="1"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2:12" ht="23.25" customHeight="1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2:12" ht="23.25" customHeight="1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2:12" ht="23.25" customHeight="1"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2:12" ht="23.25" customHeight="1"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2:12" ht="23.25" customHeight="1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2:12" ht="23.25" customHeight="1"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2:12" ht="23.25" customHeight="1"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2:12" ht="23.25" customHeight="1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2:12" ht="23.25" customHeight="1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2:12" ht="23.25" customHeight="1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2:12" ht="23.25" customHeight="1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2:12" ht="23.25" customHeight="1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2:12" ht="23.25" customHeight="1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2:12" ht="23.25" customHeight="1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2:12" ht="23.25" customHeight="1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2:12" ht="23.25" customHeight="1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2:12" ht="23.25" customHeight="1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2:12" ht="23.25" customHeight="1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2:12" ht="23.25" customHeight="1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2:12" ht="23.25" customHeight="1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2:12" ht="23.25" customHeight="1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2:12" ht="23.25" customHeight="1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2:12" ht="23.25" customHeight="1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2:12" ht="23.25" customHeight="1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2:12" ht="23.25" customHeight="1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2:12" ht="23.25" customHeight="1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2:12" ht="23.25" customHeight="1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2:12" ht="23.25" customHeight="1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2:12" ht="23.25" customHeight="1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2:12" ht="23.25" customHeight="1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2:12" ht="23.25" customHeight="1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2:12" ht="23.25" customHeight="1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2:12" ht="23.25" customHeight="1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2:12" ht="23.25" customHeight="1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2:12" ht="23.25" customHeight="1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2:12" ht="23.25" customHeight="1"/>
    <row r="220" spans="2:12" ht="23.25" customHeight="1"/>
    <row r="221" spans="2:12" ht="23.25" customHeight="1"/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98E87-133E-4CD3-8AA6-0E6F26F5F21F}">
  <sheetPr codeName="Planilha10">
    <tabColor theme="6" tint="-0.249977111117893"/>
  </sheetPr>
  <dimension ref="A1:Q228"/>
  <sheetViews>
    <sheetView showGridLines="0" zoomScale="85" zoomScaleNormal="85" workbookViewId="0">
      <selection activeCell="L12" sqref="L12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6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50" t="s">
        <v>543</v>
      </c>
      <c r="C12" s="33"/>
      <c r="D12" s="33"/>
      <c r="E12" s="33"/>
      <c r="F12" s="33"/>
      <c r="G12" s="33"/>
      <c r="H12" s="33"/>
      <c r="I12" s="33"/>
      <c r="J12" s="33"/>
      <c r="K12" s="46"/>
      <c r="L12" s="39"/>
    </row>
    <row r="13" spans="1:13" ht="50.1" customHeight="1">
      <c r="B13" s="124" t="s">
        <v>136</v>
      </c>
      <c r="C13" s="125" t="s">
        <v>137</v>
      </c>
      <c r="D13" s="125" t="s">
        <v>138</v>
      </c>
      <c r="E13" s="125" t="s">
        <v>139</v>
      </c>
      <c r="F13" s="125" t="s">
        <v>140</v>
      </c>
      <c r="G13" s="125" t="s">
        <v>141</v>
      </c>
      <c r="H13" s="125" t="s">
        <v>142</v>
      </c>
      <c r="I13" s="125" t="s">
        <v>143</v>
      </c>
      <c r="J13" s="60" t="s">
        <v>144</v>
      </c>
      <c r="K13" s="46"/>
      <c r="L13" s="39"/>
    </row>
    <row r="14" spans="1:13" ht="23.25" customHeight="1">
      <c r="B14" s="126" t="s">
        <v>9</v>
      </c>
      <c r="C14" s="127"/>
      <c r="D14" s="127"/>
      <c r="E14" s="127"/>
      <c r="F14" s="127"/>
      <c r="G14" s="127"/>
      <c r="H14" s="127"/>
      <c r="I14" s="127"/>
      <c r="J14" s="128"/>
      <c r="K14" s="117"/>
      <c r="L14" s="39"/>
    </row>
    <row r="15" spans="1:13" ht="23.25" customHeight="1">
      <c r="B15" s="129" t="s">
        <v>19</v>
      </c>
      <c r="C15" s="171">
        <v>15</v>
      </c>
      <c r="D15" s="171">
        <v>16</v>
      </c>
      <c r="E15" s="171">
        <v>68</v>
      </c>
      <c r="F15" s="130">
        <v>59</v>
      </c>
      <c r="G15" s="171">
        <f t="shared" ref="G15:G22" si="0">IF(ISERROR(AVERAGE(E15:F15)),"_",(AVERAGE(E15:F15)))</f>
        <v>63.5</v>
      </c>
      <c r="H15" s="171">
        <v>3</v>
      </c>
      <c r="I15" s="171">
        <v>14</v>
      </c>
      <c r="J15" s="172">
        <v>50</v>
      </c>
      <c r="K15" s="117"/>
      <c r="L15" s="39"/>
    </row>
    <row r="16" spans="1:13" ht="23.25" customHeight="1">
      <c r="B16" s="25" t="s">
        <v>145</v>
      </c>
      <c r="C16" s="181">
        <v>9</v>
      </c>
      <c r="D16" s="27">
        <v>9</v>
      </c>
      <c r="E16" s="27" t="s">
        <v>100</v>
      </c>
      <c r="F16" s="30">
        <v>9</v>
      </c>
      <c r="G16" s="27">
        <f t="shared" si="0"/>
        <v>9</v>
      </c>
      <c r="H16" s="27">
        <v>0</v>
      </c>
      <c r="I16" s="27">
        <v>0</v>
      </c>
      <c r="J16" s="173">
        <v>9</v>
      </c>
      <c r="K16" s="117"/>
      <c r="L16" s="39"/>
    </row>
    <row r="17" spans="1:12" ht="23.25" customHeight="1">
      <c r="B17" s="25" t="s">
        <v>41</v>
      </c>
      <c r="C17" s="181" t="s">
        <v>100</v>
      </c>
      <c r="D17" s="181" t="s">
        <v>100</v>
      </c>
      <c r="E17" s="181" t="s">
        <v>100</v>
      </c>
      <c r="F17" s="181" t="s">
        <v>100</v>
      </c>
      <c r="G17" s="181" t="s">
        <v>100</v>
      </c>
      <c r="H17" s="181" t="s">
        <v>100</v>
      </c>
      <c r="I17" s="181" t="s">
        <v>100</v>
      </c>
      <c r="J17" s="182" t="s">
        <v>100</v>
      </c>
      <c r="K17" s="117"/>
      <c r="L17" s="39"/>
    </row>
    <row r="18" spans="1:12" ht="23.25" customHeight="1">
      <c r="B18" s="25" t="s">
        <v>52</v>
      </c>
      <c r="C18" s="181" t="s">
        <v>100</v>
      </c>
      <c r="D18" s="181" t="s">
        <v>100</v>
      </c>
      <c r="E18" s="181" t="s">
        <v>100</v>
      </c>
      <c r="F18" s="181" t="s">
        <v>100</v>
      </c>
      <c r="G18" s="181" t="s">
        <v>100</v>
      </c>
      <c r="H18" s="181" t="s">
        <v>100</v>
      </c>
      <c r="I18" s="181" t="s">
        <v>100</v>
      </c>
      <c r="J18" s="182" t="s">
        <v>100</v>
      </c>
      <c r="K18" s="117"/>
      <c r="L18" s="39"/>
    </row>
    <row r="19" spans="1:12" ht="23.25" customHeight="1">
      <c r="B19" s="29" t="s">
        <v>37</v>
      </c>
      <c r="C19" s="181" t="s">
        <v>100</v>
      </c>
      <c r="D19" s="181" t="s">
        <v>100</v>
      </c>
      <c r="E19" s="181" t="s">
        <v>100</v>
      </c>
      <c r="F19" s="181" t="s">
        <v>100</v>
      </c>
      <c r="G19" s="181" t="s">
        <v>100</v>
      </c>
      <c r="H19" s="181" t="s">
        <v>100</v>
      </c>
      <c r="I19" s="181" t="s">
        <v>100</v>
      </c>
      <c r="J19" s="182" t="s">
        <v>100</v>
      </c>
      <c r="K19" s="117"/>
      <c r="L19" s="39"/>
    </row>
    <row r="20" spans="1:12" ht="23.25" customHeight="1">
      <c r="B20" s="25" t="s">
        <v>28</v>
      </c>
      <c r="C20" s="27">
        <v>10</v>
      </c>
      <c r="D20" s="27">
        <v>8</v>
      </c>
      <c r="E20" s="27">
        <v>36</v>
      </c>
      <c r="F20" s="30">
        <v>36</v>
      </c>
      <c r="G20" s="27">
        <f t="shared" si="0"/>
        <v>36</v>
      </c>
      <c r="H20" s="27">
        <v>0</v>
      </c>
      <c r="I20" s="27">
        <v>4</v>
      </c>
      <c r="J20" s="173">
        <v>32</v>
      </c>
      <c r="K20" s="117"/>
      <c r="L20" s="39"/>
    </row>
    <row r="21" spans="1:12" ht="23.25" customHeight="1">
      <c r="B21" s="25" t="s">
        <v>34</v>
      </c>
      <c r="C21" s="27">
        <v>10</v>
      </c>
      <c r="D21" s="27">
        <v>10</v>
      </c>
      <c r="E21" s="27">
        <v>10</v>
      </c>
      <c r="F21" s="30">
        <v>10</v>
      </c>
      <c r="G21" s="27">
        <f t="shared" si="0"/>
        <v>10</v>
      </c>
      <c r="H21" s="27">
        <v>0</v>
      </c>
      <c r="I21" s="27">
        <v>0</v>
      </c>
      <c r="J21" s="173">
        <v>10</v>
      </c>
      <c r="K21" s="49"/>
      <c r="L21" s="39"/>
    </row>
    <row r="22" spans="1:12" ht="23.25" customHeight="1">
      <c r="A22" s="39"/>
      <c r="B22" s="131" t="s">
        <v>24</v>
      </c>
      <c r="C22" s="174">
        <v>10</v>
      </c>
      <c r="D22" s="174">
        <v>10</v>
      </c>
      <c r="E22" s="174">
        <v>30</v>
      </c>
      <c r="F22" s="157">
        <v>30</v>
      </c>
      <c r="G22" s="174">
        <f t="shared" si="0"/>
        <v>30</v>
      </c>
      <c r="H22" s="174">
        <v>0</v>
      </c>
      <c r="I22" s="174">
        <v>0</v>
      </c>
      <c r="J22" s="175">
        <v>30</v>
      </c>
      <c r="K22" s="39"/>
      <c r="L22" s="39"/>
    </row>
    <row r="23" spans="1:12" ht="23.25" customHeight="1">
      <c r="A23" s="39"/>
      <c r="B23" s="165" t="s">
        <v>147</v>
      </c>
      <c r="C23" s="143">
        <f>SUM(C15:C22)</f>
        <v>54</v>
      </c>
      <c r="D23" s="143">
        <f>SUM(D15:D22)</f>
        <v>53</v>
      </c>
      <c r="E23" s="144">
        <f>SUM(E15:E22)</f>
        <v>144</v>
      </c>
      <c r="F23" s="143">
        <f>SUM(F15:F22)</f>
        <v>144</v>
      </c>
      <c r="G23" s="144">
        <f>IF(ISERROR(AVERAGE(E23:F23)),"_",(AVERAGE(E23:F23)))</f>
        <v>144</v>
      </c>
      <c r="H23" s="143">
        <f>SUM(H15:H22)</f>
        <v>3</v>
      </c>
      <c r="I23" s="143">
        <f>SUM(I15:I22)</f>
        <v>18</v>
      </c>
      <c r="J23" s="145">
        <f>SUM(J15:J22)</f>
        <v>131</v>
      </c>
      <c r="K23" s="46"/>
      <c r="L23" s="39"/>
    </row>
    <row r="24" spans="1:12" ht="23.25" customHeight="1">
      <c r="A24" s="39"/>
      <c r="B24" s="126" t="s">
        <v>8</v>
      </c>
      <c r="C24" s="146"/>
      <c r="D24" s="146"/>
      <c r="E24" s="147"/>
      <c r="F24" s="146"/>
      <c r="G24" s="147"/>
      <c r="H24" s="146"/>
      <c r="I24" s="146"/>
      <c r="J24" s="148"/>
      <c r="K24" s="46"/>
      <c r="L24" s="39"/>
    </row>
    <row r="25" spans="1:12" ht="23.25" customHeight="1">
      <c r="A25" s="39"/>
      <c r="B25" s="25" t="s">
        <v>156</v>
      </c>
      <c r="C25" s="27" t="str">
        <f t="shared" ref="C25:J25" si="1">IF(ISERROR(AVERAGE(A25:B25)),"_",(AVERAGE(A25:B25)))</f>
        <v>_</v>
      </c>
      <c r="D25" s="27" t="str">
        <f t="shared" si="1"/>
        <v>_</v>
      </c>
      <c r="E25" s="27" t="str">
        <f t="shared" si="1"/>
        <v>_</v>
      </c>
      <c r="F25" s="30" t="str">
        <f t="shared" si="1"/>
        <v>_</v>
      </c>
      <c r="G25" s="27" t="str">
        <f t="shared" si="1"/>
        <v>_</v>
      </c>
      <c r="H25" s="27" t="str">
        <f t="shared" si="1"/>
        <v>_</v>
      </c>
      <c r="I25" s="27" t="str">
        <f t="shared" si="1"/>
        <v>_</v>
      </c>
      <c r="J25" s="173" t="str">
        <f t="shared" si="1"/>
        <v>_</v>
      </c>
      <c r="K25" s="117"/>
      <c r="L25" s="39"/>
    </row>
    <row r="26" spans="1:12" ht="23.25" customHeight="1">
      <c r="A26" s="39"/>
      <c r="B26" s="25" t="s">
        <v>57</v>
      </c>
      <c r="C26" s="27">
        <v>15</v>
      </c>
      <c r="D26" s="27">
        <v>15</v>
      </c>
      <c r="E26" s="27">
        <v>44</v>
      </c>
      <c r="F26" s="30">
        <v>31</v>
      </c>
      <c r="G26" s="27">
        <f t="shared" ref="G26:G33" si="2">IF(ISERROR(AVERAGE(E26:F26)),"_",(AVERAGE(E26:F26)))</f>
        <v>37.5</v>
      </c>
      <c r="H26" s="27">
        <v>2</v>
      </c>
      <c r="I26" s="27">
        <v>16</v>
      </c>
      <c r="J26" s="173">
        <v>26</v>
      </c>
      <c r="K26" s="117"/>
      <c r="L26" s="39"/>
    </row>
    <row r="27" spans="1:12" ht="23.25" customHeight="1">
      <c r="A27" s="39"/>
      <c r="B27" s="25" t="s">
        <v>19</v>
      </c>
      <c r="C27" s="27">
        <v>20</v>
      </c>
      <c r="D27" s="27">
        <v>20</v>
      </c>
      <c r="E27" s="27">
        <v>55</v>
      </c>
      <c r="F27" s="30">
        <v>36</v>
      </c>
      <c r="G27" s="27">
        <f t="shared" si="2"/>
        <v>45.5</v>
      </c>
      <c r="H27" s="27">
        <v>2</v>
      </c>
      <c r="I27" s="27">
        <v>18</v>
      </c>
      <c r="J27" s="173">
        <v>35</v>
      </c>
      <c r="K27" s="117"/>
      <c r="L27" s="39"/>
    </row>
    <row r="28" spans="1:12" ht="23.25" customHeight="1">
      <c r="A28" s="39"/>
      <c r="B28" s="25" t="s">
        <v>61</v>
      </c>
      <c r="C28" s="27">
        <v>12</v>
      </c>
      <c r="D28" s="27">
        <v>10</v>
      </c>
      <c r="E28" s="27">
        <v>28</v>
      </c>
      <c r="F28" s="30">
        <v>25</v>
      </c>
      <c r="G28" s="27">
        <f t="shared" si="2"/>
        <v>26.5</v>
      </c>
      <c r="H28" s="27">
        <v>1</v>
      </c>
      <c r="I28" s="27">
        <v>6</v>
      </c>
      <c r="J28" s="173">
        <v>21</v>
      </c>
      <c r="K28" s="117"/>
      <c r="L28" s="39"/>
    </row>
    <row r="29" spans="1:12" ht="23.25" customHeight="1">
      <c r="A29" s="39"/>
      <c r="B29" s="25" t="s">
        <v>149</v>
      </c>
      <c r="C29" s="27">
        <v>15</v>
      </c>
      <c r="D29" s="27">
        <v>15</v>
      </c>
      <c r="E29" s="27">
        <v>42</v>
      </c>
      <c r="F29" s="30">
        <v>32</v>
      </c>
      <c r="G29" s="27">
        <f t="shared" si="2"/>
        <v>37</v>
      </c>
      <c r="H29" s="27">
        <v>1</v>
      </c>
      <c r="I29" s="27">
        <v>13</v>
      </c>
      <c r="J29" s="173">
        <v>28</v>
      </c>
      <c r="K29" s="117"/>
      <c r="L29" s="39"/>
    </row>
    <row r="30" spans="1:12" ht="23.25" customHeight="1">
      <c r="A30" s="39"/>
      <c r="B30" s="25" t="s">
        <v>41</v>
      </c>
      <c r="C30" s="27">
        <v>21</v>
      </c>
      <c r="D30" s="27">
        <v>21</v>
      </c>
      <c r="E30" s="27">
        <v>62</v>
      </c>
      <c r="F30" s="30">
        <v>40</v>
      </c>
      <c r="G30" s="27">
        <f t="shared" si="2"/>
        <v>51</v>
      </c>
      <c r="H30" s="27">
        <v>1</v>
      </c>
      <c r="I30" s="27">
        <v>24</v>
      </c>
      <c r="J30" s="173">
        <v>37</v>
      </c>
      <c r="K30" s="117"/>
      <c r="L30" s="39"/>
    </row>
    <row r="31" spans="1:12" ht="23.25" customHeight="1">
      <c r="A31" s="39"/>
      <c r="B31" s="25" t="s">
        <v>52</v>
      </c>
      <c r="C31" s="27">
        <v>20</v>
      </c>
      <c r="D31" s="27">
        <v>20</v>
      </c>
      <c r="E31" s="27">
        <v>57</v>
      </c>
      <c r="F31" s="30">
        <v>51</v>
      </c>
      <c r="G31" s="27">
        <f t="shared" si="2"/>
        <v>54</v>
      </c>
      <c r="H31" s="27">
        <v>1</v>
      </c>
      <c r="I31" s="27">
        <v>21</v>
      </c>
      <c r="J31" s="173">
        <v>35</v>
      </c>
      <c r="K31" s="117"/>
      <c r="L31" s="39"/>
    </row>
    <row r="32" spans="1:12" ht="23.25" customHeight="1">
      <c r="A32" s="39"/>
      <c r="B32" s="25" t="s">
        <v>37</v>
      </c>
      <c r="C32" s="27">
        <v>21</v>
      </c>
      <c r="D32" s="27">
        <v>20</v>
      </c>
      <c r="E32" s="27">
        <v>62</v>
      </c>
      <c r="F32" s="30">
        <v>38</v>
      </c>
      <c r="G32" s="27">
        <f t="shared" si="2"/>
        <v>50</v>
      </c>
      <c r="H32" s="27">
        <v>3</v>
      </c>
      <c r="I32" s="27">
        <v>22</v>
      </c>
      <c r="J32" s="173">
        <v>37</v>
      </c>
      <c r="K32" s="49"/>
      <c r="L32" s="39"/>
    </row>
    <row r="33" spans="1:12" ht="23.25" customHeight="1">
      <c r="A33" s="39"/>
      <c r="B33" s="25" t="s">
        <v>74</v>
      </c>
      <c r="C33" s="27">
        <v>15</v>
      </c>
      <c r="D33" s="27">
        <v>11</v>
      </c>
      <c r="E33" s="27">
        <v>25</v>
      </c>
      <c r="F33" s="30">
        <v>22</v>
      </c>
      <c r="G33" s="27">
        <f t="shared" si="2"/>
        <v>23.5</v>
      </c>
      <c r="H33" s="27">
        <v>3</v>
      </c>
      <c r="I33" s="27">
        <v>1</v>
      </c>
      <c r="J33" s="173">
        <v>21</v>
      </c>
      <c r="K33" s="49"/>
      <c r="L33" s="39"/>
    </row>
    <row r="34" spans="1:12" ht="23.25" customHeight="1">
      <c r="A34" s="39"/>
      <c r="B34" s="29" t="s">
        <v>88</v>
      </c>
      <c r="C34" s="27" t="s">
        <v>100</v>
      </c>
      <c r="D34" s="27" t="s">
        <v>100</v>
      </c>
      <c r="E34" s="27" t="s">
        <v>100</v>
      </c>
      <c r="F34" s="27" t="s">
        <v>100</v>
      </c>
      <c r="G34" s="27" t="s">
        <v>100</v>
      </c>
      <c r="H34" s="27" t="s">
        <v>100</v>
      </c>
      <c r="I34" s="27" t="s">
        <v>100</v>
      </c>
      <c r="J34" s="173" t="s">
        <v>100</v>
      </c>
      <c r="K34" s="42"/>
      <c r="L34" s="39"/>
    </row>
    <row r="35" spans="1:12" ht="23.25" customHeight="1">
      <c r="A35" s="39"/>
      <c r="B35" s="25" t="s">
        <v>28</v>
      </c>
      <c r="C35" s="27">
        <v>20</v>
      </c>
      <c r="D35" s="27">
        <v>12</v>
      </c>
      <c r="E35" s="27">
        <v>46</v>
      </c>
      <c r="F35" s="30">
        <v>31</v>
      </c>
      <c r="G35" s="27">
        <f t="shared" ref="G35:G44" si="3">IF(ISERROR(AVERAGE(E35:F35)),"_",(AVERAGE(E35:F35)))</f>
        <v>38.5</v>
      </c>
      <c r="H35" s="27">
        <v>1</v>
      </c>
      <c r="I35" s="27">
        <v>14</v>
      </c>
      <c r="J35" s="173">
        <v>31</v>
      </c>
      <c r="K35" s="46"/>
      <c r="L35" s="39"/>
    </row>
    <row r="36" spans="1:12" ht="23.25" customHeight="1">
      <c r="A36" s="39"/>
      <c r="B36" s="25" t="s">
        <v>34</v>
      </c>
      <c r="C36" s="27">
        <v>22</v>
      </c>
      <c r="D36" s="27">
        <v>12</v>
      </c>
      <c r="E36" s="27">
        <v>47</v>
      </c>
      <c r="F36" s="30">
        <v>40</v>
      </c>
      <c r="G36" s="27">
        <f t="shared" si="3"/>
        <v>43.5</v>
      </c>
      <c r="H36" s="27">
        <v>0</v>
      </c>
      <c r="I36" s="27">
        <v>12</v>
      </c>
      <c r="J36" s="173">
        <v>35</v>
      </c>
      <c r="K36" s="46"/>
      <c r="L36" s="39"/>
    </row>
    <row r="37" spans="1:12" ht="23.25" customHeight="1">
      <c r="A37" s="39"/>
      <c r="B37" s="25" t="s">
        <v>24</v>
      </c>
      <c r="C37" s="27">
        <v>20</v>
      </c>
      <c r="D37" s="27">
        <v>18</v>
      </c>
      <c r="E37" s="27">
        <v>52</v>
      </c>
      <c r="F37" s="30">
        <v>52</v>
      </c>
      <c r="G37" s="27">
        <f t="shared" si="3"/>
        <v>52</v>
      </c>
      <c r="H37" s="27">
        <v>3</v>
      </c>
      <c r="I37" s="27">
        <v>16</v>
      </c>
      <c r="J37" s="173">
        <v>33</v>
      </c>
      <c r="K37" s="117"/>
      <c r="L37" s="39"/>
    </row>
    <row r="38" spans="1:12" ht="23.25" customHeight="1">
      <c r="A38" s="39"/>
      <c r="B38" s="25" t="s">
        <v>45</v>
      </c>
      <c r="C38" s="27">
        <v>20</v>
      </c>
      <c r="D38" s="27">
        <v>18</v>
      </c>
      <c r="E38" s="27">
        <v>56</v>
      </c>
      <c r="F38" s="30">
        <v>42</v>
      </c>
      <c r="G38" s="27">
        <f t="shared" si="3"/>
        <v>49</v>
      </c>
      <c r="H38" s="27">
        <v>2</v>
      </c>
      <c r="I38" s="27">
        <v>19</v>
      </c>
      <c r="J38" s="173">
        <v>35</v>
      </c>
      <c r="K38" s="117"/>
      <c r="L38" s="39"/>
    </row>
    <row r="39" spans="1:12" ht="23.25" customHeight="1">
      <c r="A39" s="39"/>
      <c r="B39" s="25" t="s">
        <v>68</v>
      </c>
      <c r="C39" s="27">
        <v>15</v>
      </c>
      <c r="D39" s="27">
        <v>15</v>
      </c>
      <c r="E39" s="27">
        <v>40</v>
      </c>
      <c r="F39" s="30">
        <v>23</v>
      </c>
      <c r="G39" s="27">
        <f t="shared" si="3"/>
        <v>31.5</v>
      </c>
      <c r="H39" s="27">
        <v>15</v>
      </c>
      <c r="I39" s="27">
        <v>4</v>
      </c>
      <c r="J39" s="173">
        <v>22</v>
      </c>
      <c r="K39" s="117"/>
      <c r="L39" s="39"/>
    </row>
    <row r="40" spans="1:12" ht="23.25" customHeight="1">
      <c r="A40" s="39"/>
      <c r="B40" s="25" t="s">
        <v>71</v>
      </c>
      <c r="C40" s="27">
        <v>20</v>
      </c>
      <c r="D40" s="27">
        <v>19</v>
      </c>
      <c r="E40" s="27">
        <v>52</v>
      </c>
      <c r="F40" s="30">
        <v>35</v>
      </c>
      <c r="G40" s="27">
        <f t="shared" si="3"/>
        <v>43.5</v>
      </c>
      <c r="H40" s="27">
        <v>3</v>
      </c>
      <c r="I40" s="27">
        <v>16</v>
      </c>
      <c r="J40" s="173">
        <v>33</v>
      </c>
      <c r="K40" s="117"/>
      <c r="L40" s="39"/>
    </row>
    <row r="41" spans="1:12" ht="23.25" customHeight="1">
      <c r="A41" s="39"/>
      <c r="B41" s="25" t="s">
        <v>81</v>
      </c>
      <c r="C41" s="27">
        <v>15</v>
      </c>
      <c r="D41" s="27">
        <v>11</v>
      </c>
      <c r="E41" s="27">
        <v>11</v>
      </c>
      <c r="F41" s="30">
        <v>11</v>
      </c>
      <c r="G41" s="27">
        <f t="shared" si="3"/>
        <v>11</v>
      </c>
      <c r="H41" s="27">
        <v>0</v>
      </c>
      <c r="I41" s="27">
        <v>0</v>
      </c>
      <c r="J41" s="173">
        <v>11</v>
      </c>
      <c r="K41" s="117"/>
      <c r="L41" s="39"/>
    </row>
    <row r="42" spans="1:12" ht="23.25" customHeight="1">
      <c r="A42" s="39"/>
      <c r="B42" s="131" t="s">
        <v>49</v>
      </c>
      <c r="C42" s="174">
        <v>20</v>
      </c>
      <c r="D42" s="174">
        <v>18</v>
      </c>
      <c r="E42" s="174">
        <v>55</v>
      </c>
      <c r="F42" s="157">
        <v>39</v>
      </c>
      <c r="G42" s="174">
        <f t="shared" si="3"/>
        <v>47</v>
      </c>
      <c r="H42" s="174">
        <v>4</v>
      </c>
      <c r="I42" s="174">
        <v>17</v>
      </c>
      <c r="J42" s="175">
        <v>34</v>
      </c>
      <c r="K42" s="117"/>
      <c r="L42" s="39"/>
    </row>
    <row r="43" spans="1:12" ht="23.25" customHeight="1">
      <c r="A43" s="39"/>
      <c r="B43" s="126" t="s">
        <v>150</v>
      </c>
      <c r="C43" s="144">
        <f>SUM(C25:C42)</f>
        <v>291</v>
      </c>
      <c r="D43" s="144">
        <f>SUM(D25:D42)</f>
        <v>255</v>
      </c>
      <c r="E43" s="144">
        <f>SUM(E25:E42)</f>
        <v>734</v>
      </c>
      <c r="F43" s="144">
        <f>SUM(F25:F42)</f>
        <v>548</v>
      </c>
      <c r="G43" s="144">
        <f t="shared" si="3"/>
        <v>641</v>
      </c>
      <c r="H43" s="144">
        <f>SUM(H25:H42)</f>
        <v>42</v>
      </c>
      <c r="I43" s="144">
        <f>SUM(I25:I42)</f>
        <v>219</v>
      </c>
      <c r="J43" s="145">
        <f>SUM(J25:J42)</f>
        <v>474</v>
      </c>
      <c r="K43" s="42"/>
      <c r="L43" s="39"/>
    </row>
    <row r="44" spans="1:12" ht="23.25" customHeight="1" thickBot="1">
      <c r="A44" s="39"/>
      <c r="B44" s="137" t="s">
        <v>151</v>
      </c>
      <c r="C44" s="154">
        <f>C23+C43</f>
        <v>345</v>
      </c>
      <c r="D44" s="154">
        <f>D23+D43</f>
        <v>308</v>
      </c>
      <c r="E44" s="155">
        <f>E23+E43</f>
        <v>878</v>
      </c>
      <c r="F44" s="154">
        <f>F23+F43</f>
        <v>692</v>
      </c>
      <c r="G44" s="167">
        <f t="shared" si="3"/>
        <v>785</v>
      </c>
      <c r="H44" s="154">
        <f>H23+H43</f>
        <v>45</v>
      </c>
      <c r="I44" s="154">
        <f>I23+I43</f>
        <v>237</v>
      </c>
      <c r="J44" s="156">
        <f>J23+J43</f>
        <v>605</v>
      </c>
      <c r="K44" s="46"/>
      <c r="L44" s="39"/>
    </row>
    <row r="45" spans="1:12" ht="23.25" customHeight="1">
      <c r="A45" s="39"/>
      <c r="B45" s="20" t="s">
        <v>11</v>
      </c>
      <c r="C45" s="33"/>
      <c r="D45" s="33"/>
      <c r="E45" s="33"/>
      <c r="F45" s="33"/>
      <c r="G45" s="33"/>
      <c r="H45" s="33"/>
      <c r="I45" s="33"/>
      <c r="J45" s="33"/>
      <c r="K45" s="46"/>
      <c r="L45" s="39"/>
    </row>
    <row r="46" spans="1:12" ht="23.25" customHeight="1">
      <c r="A46" s="39"/>
      <c r="B46" s="17" t="s">
        <v>157</v>
      </c>
      <c r="C46" s="33"/>
      <c r="D46" s="33"/>
      <c r="E46" s="33"/>
      <c r="F46" s="33"/>
      <c r="G46" s="33"/>
      <c r="H46" s="33"/>
      <c r="I46" s="33"/>
      <c r="J46" s="33"/>
      <c r="K46" s="117"/>
      <c r="L46" s="39"/>
    </row>
    <row r="47" spans="1:12" ht="23.25" customHeight="1">
      <c r="A47" s="39"/>
      <c r="B47" s="17" t="s">
        <v>158</v>
      </c>
      <c r="C47" s="33"/>
      <c r="D47" s="33"/>
      <c r="E47" s="33"/>
      <c r="F47" s="33"/>
      <c r="G47" s="33"/>
      <c r="H47" s="33"/>
      <c r="I47" s="33"/>
      <c r="J47" s="116"/>
      <c r="K47" s="117"/>
      <c r="L47" s="39"/>
    </row>
    <row r="48" spans="1:12" ht="23.25" customHeight="1">
      <c r="A48" s="39"/>
      <c r="B48" s="114"/>
      <c r="C48" s="115"/>
      <c r="D48" s="115"/>
      <c r="E48" s="115"/>
      <c r="F48" s="115"/>
      <c r="G48" s="115"/>
      <c r="H48" s="115"/>
      <c r="I48" s="118"/>
      <c r="J48" s="118"/>
      <c r="K48" s="117"/>
      <c r="L48" s="39"/>
    </row>
    <row r="49" spans="1:12" ht="23.25" customHeight="1">
      <c r="A49" s="39"/>
      <c r="B49" s="114"/>
      <c r="C49" s="115"/>
      <c r="D49" s="115"/>
      <c r="E49" s="115"/>
      <c r="F49" s="115"/>
      <c r="G49" s="115"/>
      <c r="H49" s="115"/>
      <c r="I49" s="118"/>
      <c r="J49" s="118"/>
      <c r="K49" s="117"/>
      <c r="L49" s="39"/>
    </row>
    <row r="50" spans="1:12" ht="23.25" customHeight="1">
      <c r="A50" s="39"/>
      <c r="B50" s="114"/>
      <c r="C50" s="115"/>
      <c r="D50" s="115"/>
      <c r="E50" s="115"/>
      <c r="F50" s="115"/>
      <c r="G50" s="115"/>
      <c r="H50" s="115"/>
      <c r="I50" s="118"/>
      <c r="J50" s="118"/>
      <c r="K50" s="117"/>
      <c r="L50" s="39"/>
    </row>
    <row r="51" spans="1:12" ht="23.25" customHeight="1">
      <c r="A51" s="39"/>
      <c r="B51" s="114"/>
      <c r="C51" s="115"/>
      <c r="D51" s="115"/>
      <c r="E51" s="115"/>
      <c r="F51" s="115"/>
      <c r="G51" s="115"/>
      <c r="H51" s="115"/>
      <c r="I51" s="118"/>
      <c r="J51" s="118"/>
      <c r="K51" s="117"/>
      <c r="L51" s="39"/>
    </row>
    <row r="52" spans="1:12" ht="23.25" customHeight="1">
      <c r="A52" s="39"/>
      <c r="B52" s="114"/>
      <c r="C52" s="115"/>
      <c r="D52" s="115"/>
      <c r="E52" s="115"/>
      <c r="F52" s="115"/>
      <c r="G52" s="115"/>
      <c r="H52" s="115"/>
      <c r="I52" s="116"/>
      <c r="J52" s="116"/>
      <c r="K52" s="117"/>
      <c r="L52" s="39"/>
    </row>
    <row r="53" spans="1:12" ht="23.25" customHeight="1">
      <c r="B53" s="119"/>
      <c r="C53" s="120"/>
      <c r="D53" s="120"/>
      <c r="E53" s="120"/>
      <c r="F53" s="120"/>
      <c r="G53" s="120"/>
      <c r="H53" s="120"/>
      <c r="I53" s="121"/>
      <c r="J53" s="121"/>
      <c r="K53" s="122"/>
      <c r="L53" s="39"/>
    </row>
    <row r="54" spans="1:12" ht="23.25" customHeight="1">
      <c r="B54" s="20"/>
      <c r="C54" s="49"/>
      <c r="D54" s="49"/>
      <c r="E54" s="49"/>
      <c r="F54" s="49"/>
      <c r="G54" s="49"/>
      <c r="H54" s="49"/>
      <c r="I54" s="49"/>
      <c r="J54" s="49"/>
      <c r="K54" s="49"/>
      <c r="L54" s="39"/>
    </row>
    <row r="55" spans="1:12" ht="23.25" customHeight="1">
      <c r="B55" s="123"/>
      <c r="C55" s="49"/>
      <c r="D55" s="49"/>
      <c r="E55" s="49"/>
      <c r="F55" s="49"/>
      <c r="G55" s="49"/>
      <c r="H55" s="49"/>
      <c r="I55" s="49"/>
      <c r="J55" s="49"/>
      <c r="K55" s="49"/>
      <c r="L55" s="39"/>
    </row>
    <row r="56" spans="1:12" ht="23.25" customHeight="1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39"/>
    </row>
    <row r="57" spans="1:12" ht="23.25" customHeight="1">
      <c r="B57" s="50"/>
      <c r="C57" s="51"/>
      <c r="D57" s="107"/>
      <c r="E57" s="108"/>
      <c r="F57" s="108"/>
      <c r="G57" s="110"/>
      <c r="H57" s="46"/>
      <c r="I57" s="69"/>
      <c r="J57" s="69"/>
      <c r="K57" s="46"/>
      <c r="L57" s="39"/>
    </row>
    <row r="58" spans="1:12" ht="23.25" customHeight="1">
      <c r="B58" s="111"/>
      <c r="C58" s="112"/>
      <c r="D58" s="112"/>
      <c r="E58" s="112"/>
      <c r="F58" s="112"/>
      <c r="G58" s="112"/>
      <c r="H58" s="112"/>
      <c r="I58" s="113"/>
      <c r="J58" s="113"/>
      <c r="K58" s="46"/>
      <c r="L58" s="39"/>
    </row>
    <row r="59" spans="1:12" ht="23.25" customHeight="1">
      <c r="B59" s="114"/>
      <c r="C59" s="115"/>
      <c r="D59" s="115"/>
      <c r="E59" s="115"/>
      <c r="F59" s="115"/>
      <c r="G59" s="115"/>
      <c r="H59" s="115"/>
      <c r="I59" s="118"/>
      <c r="J59" s="118"/>
      <c r="K59" s="117"/>
      <c r="L59" s="39"/>
    </row>
    <row r="60" spans="1:12" ht="23.25" customHeight="1">
      <c r="B60" s="114"/>
      <c r="C60" s="115"/>
      <c r="D60" s="115"/>
      <c r="E60" s="115"/>
      <c r="F60" s="115"/>
      <c r="G60" s="115"/>
      <c r="H60" s="115"/>
      <c r="I60" s="118"/>
      <c r="J60" s="118"/>
      <c r="K60" s="117"/>
      <c r="L60" s="39"/>
    </row>
    <row r="61" spans="1:12" ht="23.25" customHeight="1">
      <c r="B61" s="114"/>
      <c r="C61" s="115"/>
      <c r="D61" s="115"/>
      <c r="E61" s="115"/>
      <c r="F61" s="115"/>
      <c r="G61" s="115"/>
      <c r="H61" s="115"/>
      <c r="I61" s="118"/>
      <c r="J61" s="116"/>
      <c r="K61" s="117"/>
      <c r="L61" s="39"/>
    </row>
    <row r="62" spans="1:12" ht="23.25" customHeight="1">
      <c r="B62" s="114"/>
      <c r="C62" s="115"/>
      <c r="D62" s="115"/>
      <c r="E62" s="115"/>
      <c r="F62" s="115"/>
      <c r="G62" s="115"/>
      <c r="H62" s="115"/>
      <c r="I62" s="118"/>
      <c r="J62" s="118"/>
      <c r="K62" s="117"/>
      <c r="L62" s="39"/>
    </row>
    <row r="63" spans="1:12" ht="23.25" customHeight="1">
      <c r="B63" s="114"/>
      <c r="C63" s="115"/>
      <c r="D63" s="115"/>
      <c r="E63" s="115"/>
      <c r="F63" s="115"/>
      <c r="G63" s="115"/>
      <c r="H63" s="115"/>
      <c r="I63" s="118"/>
      <c r="J63" s="118"/>
      <c r="K63" s="117"/>
      <c r="L63" s="39"/>
    </row>
    <row r="64" spans="1:12" ht="23.25" customHeight="1">
      <c r="B64" s="114"/>
      <c r="C64" s="115"/>
      <c r="D64" s="115"/>
      <c r="E64" s="115"/>
      <c r="F64" s="115"/>
      <c r="G64" s="115"/>
      <c r="H64" s="115"/>
      <c r="I64" s="118"/>
      <c r="J64" s="116"/>
      <c r="K64" s="117"/>
      <c r="L64" s="39"/>
    </row>
    <row r="65" spans="2:12" ht="23.25" customHeight="1">
      <c r="B65" s="114"/>
      <c r="C65" s="115"/>
      <c r="D65" s="115"/>
      <c r="E65" s="115"/>
      <c r="F65" s="115"/>
      <c r="G65" s="115"/>
      <c r="H65" s="115"/>
      <c r="I65" s="116"/>
      <c r="J65" s="116"/>
      <c r="K65" s="117"/>
      <c r="L65" s="39"/>
    </row>
    <row r="66" spans="2:12" ht="23.25" customHeight="1">
      <c r="B66" s="119"/>
      <c r="C66" s="120"/>
      <c r="D66" s="120"/>
      <c r="E66" s="120"/>
      <c r="F66" s="120"/>
      <c r="G66" s="120"/>
      <c r="H66" s="120"/>
      <c r="I66" s="121"/>
      <c r="J66" s="121"/>
      <c r="K66" s="122"/>
      <c r="L66" s="39"/>
    </row>
    <row r="67" spans="2:12" ht="23.25" customHeight="1">
      <c r="B67" s="20"/>
      <c r="C67" s="49"/>
      <c r="D67" s="49"/>
      <c r="E67" s="49"/>
      <c r="F67" s="49"/>
      <c r="G67" s="49"/>
      <c r="H67" s="49"/>
      <c r="I67" s="49"/>
      <c r="J67" s="49"/>
      <c r="K67" s="49"/>
      <c r="L67" s="39"/>
    </row>
    <row r="68" spans="2:12" ht="23.25" customHeight="1">
      <c r="B68" s="42"/>
      <c r="C68" s="49"/>
      <c r="D68" s="49"/>
      <c r="E68" s="49"/>
      <c r="F68" s="49"/>
      <c r="G68" s="49"/>
      <c r="H68" s="49"/>
      <c r="I68" s="49"/>
      <c r="J68" s="49"/>
      <c r="K68" s="49"/>
      <c r="L68" s="39"/>
    </row>
    <row r="69" spans="2:12" ht="23.2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39"/>
    </row>
    <row r="70" spans="2:12" ht="23.25" customHeight="1">
      <c r="B70" s="50"/>
      <c r="C70" s="51"/>
      <c r="D70" s="107"/>
      <c r="E70" s="108"/>
      <c r="F70" s="108"/>
      <c r="G70" s="110"/>
      <c r="H70" s="46"/>
      <c r="I70" s="69"/>
      <c r="J70" s="69"/>
      <c r="K70" s="46"/>
      <c r="L70" s="39"/>
    </row>
    <row r="71" spans="2:12" ht="23.25" customHeight="1">
      <c r="B71" s="111"/>
      <c r="C71" s="112"/>
      <c r="D71" s="112"/>
      <c r="E71" s="112"/>
      <c r="F71" s="112"/>
      <c r="G71" s="112"/>
      <c r="H71" s="112"/>
      <c r="I71" s="113"/>
      <c r="J71" s="113"/>
      <c r="K71" s="46"/>
      <c r="L71" s="39"/>
    </row>
    <row r="72" spans="2:12" ht="23.25" customHeight="1">
      <c r="B72" s="114"/>
      <c r="C72" s="115"/>
      <c r="D72" s="115"/>
      <c r="E72" s="115"/>
      <c r="F72" s="115"/>
      <c r="G72" s="115"/>
      <c r="H72" s="115"/>
      <c r="I72" s="118"/>
      <c r="J72" s="118"/>
      <c r="K72" s="117"/>
      <c r="L72" s="39"/>
    </row>
    <row r="73" spans="2:12" ht="23.25" customHeight="1">
      <c r="B73" s="114"/>
      <c r="C73" s="115"/>
      <c r="D73" s="115"/>
      <c r="E73" s="115"/>
      <c r="F73" s="115"/>
      <c r="G73" s="115"/>
      <c r="H73" s="115"/>
      <c r="I73" s="118"/>
      <c r="J73" s="118"/>
      <c r="K73" s="117"/>
      <c r="L73" s="39"/>
    </row>
    <row r="74" spans="2:12" ht="23.25" customHeight="1">
      <c r="B74" s="114"/>
      <c r="C74" s="115"/>
      <c r="D74" s="115"/>
      <c r="E74" s="115"/>
      <c r="F74" s="115"/>
      <c r="G74" s="115"/>
      <c r="H74" s="115"/>
      <c r="I74" s="118"/>
      <c r="J74" s="118"/>
      <c r="K74" s="117"/>
      <c r="L74" s="39"/>
    </row>
    <row r="75" spans="2:12" ht="23.25" customHeight="1">
      <c r="B75" s="114"/>
      <c r="C75" s="115"/>
      <c r="D75" s="115"/>
      <c r="E75" s="115"/>
      <c r="F75" s="115"/>
      <c r="G75" s="115"/>
      <c r="H75" s="115"/>
      <c r="I75" s="118"/>
      <c r="J75" s="118"/>
      <c r="K75" s="117"/>
      <c r="L75" s="39"/>
    </row>
    <row r="76" spans="2:12" ht="23.25" customHeight="1">
      <c r="B76" s="114"/>
      <c r="C76" s="115"/>
      <c r="D76" s="115"/>
      <c r="E76" s="115"/>
      <c r="F76" s="115"/>
      <c r="G76" s="115"/>
      <c r="H76" s="115"/>
      <c r="I76" s="118"/>
      <c r="J76" s="118"/>
      <c r="K76" s="117"/>
      <c r="L76" s="39"/>
    </row>
    <row r="77" spans="2:12" ht="23.25" customHeight="1">
      <c r="B77" s="114"/>
      <c r="C77" s="115"/>
      <c r="D77" s="115"/>
      <c r="E77" s="115"/>
      <c r="F77" s="115"/>
      <c r="G77" s="115"/>
      <c r="H77" s="115"/>
      <c r="I77" s="118"/>
      <c r="J77" s="118"/>
      <c r="K77" s="117"/>
      <c r="L77" s="39"/>
    </row>
    <row r="78" spans="2:12" ht="23.25" customHeight="1">
      <c r="B78" s="119"/>
      <c r="C78" s="120"/>
      <c r="D78" s="120"/>
      <c r="E78" s="120"/>
      <c r="F78" s="120"/>
      <c r="G78" s="120"/>
      <c r="H78" s="120"/>
      <c r="I78" s="121"/>
      <c r="J78" s="121"/>
      <c r="K78" s="122"/>
      <c r="L78" s="39"/>
    </row>
    <row r="79" spans="2:12" ht="23.25" customHeight="1">
      <c r="B79" s="20"/>
      <c r="C79" s="49"/>
      <c r="D79" s="49"/>
      <c r="E79" s="49"/>
      <c r="F79" s="49"/>
      <c r="G79" s="49"/>
      <c r="H79" s="49"/>
      <c r="I79" s="49"/>
      <c r="J79" s="49"/>
      <c r="K79" s="49"/>
      <c r="L79" s="39"/>
    </row>
    <row r="80" spans="2:12" ht="23.25" customHeight="1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39"/>
    </row>
    <row r="81" spans="2:12" ht="23.25" customHeight="1">
      <c r="B81" s="50"/>
      <c r="C81" s="48"/>
      <c r="D81" s="48"/>
      <c r="E81" s="48"/>
      <c r="F81" s="48"/>
      <c r="G81" s="48"/>
      <c r="H81" s="48"/>
      <c r="I81" s="47"/>
      <c r="J81" s="47"/>
      <c r="K81" s="48"/>
      <c r="L81" s="39"/>
    </row>
    <row r="82" spans="2:12" ht="23.25" customHeight="1">
      <c r="B82" s="111"/>
      <c r="C82" s="112"/>
      <c r="D82" s="112"/>
      <c r="E82" s="112"/>
      <c r="F82" s="112"/>
      <c r="G82" s="112"/>
      <c r="H82" s="112"/>
      <c r="I82" s="113"/>
      <c r="J82" s="113"/>
      <c r="K82" s="46"/>
      <c r="L82" s="39"/>
    </row>
    <row r="83" spans="2:12" ht="23.25" customHeight="1">
      <c r="B83" s="114"/>
      <c r="C83" s="115"/>
      <c r="D83" s="115"/>
      <c r="E83" s="115"/>
      <c r="F83" s="115"/>
      <c r="G83" s="115"/>
      <c r="H83" s="115"/>
      <c r="I83" s="116"/>
      <c r="J83" s="116"/>
      <c r="K83" s="117"/>
      <c r="L83" s="39"/>
    </row>
    <row r="84" spans="2:12" ht="23.25" customHeight="1">
      <c r="B84" s="114"/>
      <c r="C84" s="115"/>
      <c r="D84" s="115"/>
      <c r="E84" s="115"/>
      <c r="F84" s="115"/>
      <c r="G84" s="115"/>
      <c r="H84" s="115"/>
      <c r="I84" s="116"/>
      <c r="J84" s="116"/>
      <c r="K84" s="117"/>
      <c r="L84" s="39"/>
    </row>
    <row r="85" spans="2:12" ht="23.25" customHeight="1">
      <c r="B85" s="119"/>
      <c r="C85" s="120"/>
      <c r="D85" s="120"/>
      <c r="E85" s="120"/>
      <c r="F85" s="120"/>
      <c r="G85" s="120"/>
      <c r="H85" s="120"/>
      <c r="I85" s="121"/>
      <c r="J85" s="121"/>
      <c r="K85" s="117"/>
      <c r="L85" s="39"/>
    </row>
    <row r="86" spans="2:12" ht="23.25" customHeight="1">
      <c r="B86" s="20"/>
      <c r="C86" s="42"/>
      <c r="D86" s="42"/>
      <c r="E86" s="42"/>
      <c r="F86" s="42"/>
      <c r="G86" s="42"/>
      <c r="H86" s="42"/>
      <c r="I86" s="47"/>
      <c r="J86" s="47"/>
      <c r="K86" s="42"/>
      <c r="L86" s="39"/>
    </row>
    <row r="87" spans="2:12" ht="23.25" customHeight="1">
      <c r="B87" s="42"/>
      <c r="C87" s="42"/>
      <c r="D87" s="42"/>
      <c r="E87" s="42"/>
      <c r="F87" s="42"/>
      <c r="G87" s="42"/>
      <c r="H87" s="42"/>
      <c r="I87" s="47"/>
      <c r="J87" s="47"/>
      <c r="K87" s="42"/>
      <c r="L87" s="39"/>
    </row>
    <row r="88" spans="2:12" ht="23.25" customHeight="1">
      <c r="B88" s="42"/>
      <c r="C88" s="42"/>
      <c r="D88" s="42"/>
      <c r="E88" s="42"/>
      <c r="F88" s="42"/>
      <c r="G88" s="42"/>
      <c r="H88" s="42"/>
      <c r="I88" s="47"/>
      <c r="J88" s="47"/>
      <c r="K88" s="42"/>
      <c r="L88" s="39"/>
    </row>
    <row r="89" spans="2:12" ht="23.25" customHeight="1">
      <c r="B89" s="42"/>
      <c r="C89" s="42"/>
      <c r="D89" s="42"/>
      <c r="E89" s="42"/>
      <c r="F89" s="42"/>
      <c r="G89" s="42"/>
      <c r="H89" s="42"/>
      <c r="I89" s="47"/>
      <c r="J89" s="47"/>
      <c r="K89" s="42"/>
      <c r="L89" s="39"/>
    </row>
    <row r="90" spans="2:12" ht="23.25" customHeight="1">
      <c r="B90" s="42"/>
      <c r="C90" s="42"/>
      <c r="D90" s="42"/>
      <c r="E90" s="42"/>
      <c r="F90" s="42"/>
      <c r="G90" s="42"/>
      <c r="H90" s="42"/>
      <c r="I90" s="47"/>
      <c r="J90" s="47"/>
      <c r="K90" s="42"/>
      <c r="L90" s="39"/>
    </row>
    <row r="91" spans="2:12" ht="23.25" customHeight="1">
      <c r="B91" s="42"/>
      <c r="C91" s="42"/>
      <c r="D91" s="42"/>
      <c r="E91" s="42"/>
      <c r="F91" s="42"/>
      <c r="G91" s="42"/>
      <c r="H91" s="42"/>
      <c r="I91" s="47"/>
      <c r="J91" s="47"/>
      <c r="K91" s="42"/>
      <c r="L91" s="39"/>
    </row>
    <row r="92" spans="2:12" ht="23.25" customHeight="1">
      <c r="B92" s="42"/>
      <c r="C92" s="42"/>
      <c r="D92" s="42"/>
      <c r="E92" s="42"/>
      <c r="F92" s="42"/>
      <c r="G92" s="42"/>
      <c r="H92" s="42"/>
      <c r="I92" s="47"/>
      <c r="J92" s="47"/>
      <c r="K92" s="42"/>
      <c r="L92" s="39"/>
    </row>
    <row r="93" spans="2:12" ht="23.25" customHeight="1">
      <c r="B93" s="42"/>
      <c r="C93" s="42"/>
      <c r="D93" s="42"/>
      <c r="E93" s="42"/>
      <c r="F93" s="42"/>
      <c r="G93" s="42"/>
      <c r="H93" s="42"/>
      <c r="I93" s="47"/>
      <c r="J93" s="47"/>
      <c r="K93" s="42"/>
      <c r="L93" s="39"/>
    </row>
    <row r="94" spans="2:12" ht="23.25" customHeight="1">
      <c r="B94" s="42"/>
      <c r="C94" s="42"/>
      <c r="D94" s="42"/>
      <c r="E94" s="42"/>
      <c r="F94" s="42"/>
      <c r="G94" s="42"/>
      <c r="H94" s="42"/>
      <c r="I94" s="47"/>
      <c r="J94" s="47"/>
      <c r="K94" s="42"/>
      <c r="L94" s="39"/>
    </row>
    <row r="95" spans="2:12" ht="23.25" customHeight="1">
      <c r="B95" s="42"/>
      <c r="C95" s="42"/>
      <c r="D95" s="42"/>
      <c r="E95" s="42"/>
      <c r="F95" s="42"/>
      <c r="G95" s="42"/>
      <c r="H95" s="42"/>
      <c r="I95" s="47"/>
      <c r="J95" s="47"/>
      <c r="K95" s="42"/>
      <c r="L95" s="39"/>
    </row>
    <row r="96" spans="2:12" ht="23.25" customHeight="1">
      <c r="B96" s="42"/>
      <c r="C96" s="42"/>
      <c r="D96" s="42"/>
      <c r="E96" s="42"/>
      <c r="F96" s="42"/>
      <c r="G96" s="42"/>
      <c r="H96" s="42"/>
      <c r="I96" s="47"/>
      <c r="J96" s="47"/>
      <c r="K96" s="42"/>
      <c r="L96" s="39"/>
    </row>
    <row r="97" spans="2:12" ht="23.25" customHeight="1">
      <c r="B97" s="42"/>
      <c r="C97" s="42"/>
      <c r="D97" s="42"/>
      <c r="E97" s="42"/>
      <c r="F97" s="42"/>
      <c r="G97" s="42"/>
      <c r="H97" s="42"/>
      <c r="I97" s="47"/>
      <c r="J97" s="47"/>
      <c r="K97" s="42"/>
      <c r="L97" s="39"/>
    </row>
    <row r="98" spans="2:12" ht="23.25" customHeight="1">
      <c r="B98" s="42"/>
      <c r="C98" s="42"/>
      <c r="D98" s="42"/>
      <c r="E98" s="42"/>
      <c r="F98" s="42"/>
      <c r="G98" s="42"/>
      <c r="H98" s="42"/>
      <c r="I98" s="47"/>
      <c r="J98" s="47"/>
      <c r="K98" s="42"/>
      <c r="L98" s="39"/>
    </row>
    <row r="99" spans="2:12" ht="23.25" customHeight="1">
      <c r="B99" s="42"/>
      <c r="C99" s="42"/>
      <c r="D99" s="42"/>
      <c r="E99" s="42"/>
      <c r="F99" s="42"/>
      <c r="G99" s="42"/>
      <c r="H99" s="42"/>
      <c r="I99" s="47"/>
      <c r="J99" s="47"/>
      <c r="K99" s="42"/>
      <c r="L99" s="39"/>
    </row>
    <row r="100" spans="2:12" ht="23.25" customHeight="1">
      <c r="B100" s="42"/>
      <c r="C100" s="42"/>
      <c r="D100" s="42"/>
      <c r="E100" s="42"/>
      <c r="F100" s="42"/>
      <c r="G100" s="42"/>
      <c r="H100" s="42"/>
      <c r="I100" s="47"/>
      <c r="J100" s="47"/>
      <c r="K100" s="42"/>
      <c r="L100" s="39"/>
    </row>
    <row r="101" spans="2:12" ht="23.25" customHeight="1">
      <c r="B101" s="42"/>
      <c r="C101" s="42"/>
      <c r="D101" s="42"/>
      <c r="E101" s="42"/>
      <c r="F101" s="42"/>
      <c r="G101" s="42"/>
      <c r="H101" s="42"/>
      <c r="I101" s="47"/>
      <c r="J101" s="47"/>
      <c r="K101" s="42"/>
      <c r="L101" s="39"/>
    </row>
    <row r="102" spans="2:12" ht="23.25" customHeight="1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39"/>
    </row>
    <row r="103" spans="2:12" ht="23.25" customHeigh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39"/>
    </row>
    <row r="104" spans="2:12" ht="23.25" customHeight="1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39"/>
    </row>
    <row r="105" spans="2:12" ht="23.25" customHeight="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39"/>
    </row>
    <row r="106" spans="2:12" ht="23.2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39"/>
    </row>
    <row r="107" spans="2:12" ht="23.25" customHeight="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39"/>
    </row>
    <row r="108" spans="2:12" ht="23.2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39"/>
    </row>
    <row r="109" spans="2:12" ht="23.25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39"/>
    </row>
    <row r="110" spans="2:12" ht="23.25" customHeight="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39"/>
    </row>
    <row r="111" spans="2:12" ht="23.25" customHeight="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39"/>
    </row>
    <row r="112" spans="2:12" ht="23.25" customHeight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39"/>
    </row>
    <row r="113" spans="2:12" ht="23.25" customHeight="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39"/>
    </row>
    <row r="114" spans="2:12" ht="23.25" customHeight="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39"/>
    </row>
    <row r="115" spans="2:12" ht="23.25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39"/>
    </row>
    <row r="116" spans="2:12" ht="23.25" customHeight="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39"/>
    </row>
    <row r="117" spans="2:12" ht="23.25" customHeight="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39"/>
    </row>
    <row r="118" spans="2:12" ht="23.2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39"/>
    </row>
    <row r="119" spans="2:12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2:12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2:12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2:12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2:12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2:12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2:12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2:12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2:12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2:12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2:12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2:12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2:12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2:12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2:12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2:12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2:12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2:12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2:12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2:12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2:12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2:12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2:12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2:12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2:12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2:12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2:12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2:12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2:12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2:12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2:12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2:12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2:12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2:12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2:12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2:12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2:12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2:12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2:12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2:12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2:12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2:12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2:12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2:12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2:12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2:12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2:12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2:12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2:12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2:12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2:12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2:12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2:12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2:12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2:12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2:12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2:12" ht="23.25" customHeight="1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2:12" ht="23.25" customHeight="1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2:12" ht="23.25" customHeight="1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2:12" ht="23.25" customHeight="1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2:12" ht="23.25" customHeight="1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2:12" ht="23.25" customHeight="1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2:12" ht="23.25" customHeight="1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2:12" ht="23.25" customHeight="1"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2:12" ht="23.25" customHeight="1"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2:12" ht="23.25" customHeight="1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2:12" ht="23.25" customHeight="1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2:12" ht="23.25" customHeight="1"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2:12" ht="23.25" customHeight="1"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2:12" ht="23.25" customHeight="1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2:12" ht="23.25" customHeight="1"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2:12" ht="23.25" customHeight="1"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2:12" ht="23.25" customHeight="1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2:12" ht="23.25" customHeight="1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2:12" ht="23.25" customHeight="1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2:12" ht="23.25" customHeight="1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2:12" ht="23.25" customHeight="1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2:12" ht="23.25" customHeight="1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2:12" ht="23.25" customHeight="1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2:12" ht="23.25" customHeight="1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2:12" ht="23.25" customHeight="1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2:12" ht="23.25" customHeight="1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2:12" ht="23.25" customHeight="1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2:12" ht="23.25" customHeight="1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2:12" ht="23.25" customHeight="1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2:12" ht="23.25" customHeight="1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2:12" ht="23.25" customHeight="1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2:12" ht="23.25" customHeight="1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2:12" ht="23.25" customHeight="1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2:12" ht="23.25" customHeight="1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2:12" ht="23.25" customHeight="1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2:12" ht="23.25" customHeight="1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2:12" ht="23.25" customHeight="1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2:12" ht="23.25" customHeight="1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2:12" ht="23.25" customHeight="1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2:12" ht="23.25" customHeight="1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2:12" ht="23.25" customHeight="1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2:12" ht="23.25" customHeight="1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2:12" ht="23.25" customHeight="1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2:12" ht="23.25" customHeight="1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2:12" ht="23.25" customHeight="1"/>
    <row r="220" spans="2:12" ht="23.25" customHeight="1"/>
    <row r="221" spans="2:12" ht="23.25" customHeight="1"/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826E8-67F8-4535-892F-DF8A57BA799C}">
  <sheetPr codeName="Planilha11">
    <tabColor rgb="FF008000"/>
  </sheetPr>
  <dimension ref="A1:AO232"/>
  <sheetViews>
    <sheetView showGridLines="0" topLeftCell="B1" zoomScale="85" zoomScaleNormal="85" workbookViewId="0">
      <pane xSplit="1" topLeftCell="AC1" activePane="topRight" state="frozen"/>
      <selection activeCell="B1" sqref="B1"/>
      <selection pane="topRight" activeCell="AI34" sqref="AI34"/>
    </sheetView>
  </sheetViews>
  <sheetFormatPr defaultColWidth="9.140625" defaultRowHeight="15"/>
  <cols>
    <col min="1" max="1" width="2.7109375" hidden="1" customWidth="1"/>
    <col min="2" max="2" width="48.7109375" customWidth="1"/>
    <col min="3" max="41" width="13.7109375" customWidth="1"/>
    <col min="42" max="1957" width="9.140625" customWidth="1"/>
  </cols>
  <sheetData>
    <row r="1" spans="1:4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4"/>
    </row>
    <row r="5" spans="1:4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4"/>
    </row>
    <row r="11" spans="1:41" ht="23.25" customHeight="1"/>
    <row r="12" spans="1:41" ht="23.25" customHeight="1" thickBot="1">
      <c r="B12" s="50" t="s">
        <v>544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80"/>
      <c r="AH12" s="70"/>
      <c r="AI12" s="70"/>
      <c r="AJ12" s="70"/>
      <c r="AK12" s="70"/>
      <c r="AL12" s="70"/>
      <c r="AM12" s="39"/>
    </row>
    <row r="13" spans="1:41" ht="50.1" customHeight="1">
      <c r="B13" s="124" t="s">
        <v>159</v>
      </c>
      <c r="C13" s="183" t="s">
        <v>160</v>
      </c>
      <c r="D13" s="125" t="s">
        <v>161</v>
      </c>
      <c r="E13" s="184" t="s">
        <v>162</v>
      </c>
      <c r="F13" s="183" t="s">
        <v>163</v>
      </c>
      <c r="G13" s="125" t="s">
        <v>164</v>
      </c>
      <c r="H13" s="184" t="s">
        <v>165</v>
      </c>
      <c r="I13" s="183" t="s">
        <v>166</v>
      </c>
      <c r="J13" s="125" t="s">
        <v>167</v>
      </c>
      <c r="K13" s="184" t="s">
        <v>168</v>
      </c>
      <c r="L13" s="183" t="s">
        <v>169</v>
      </c>
      <c r="M13" s="125" t="s">
        <v>170</v>
      </c>
      <c r="N13" s="184" t="s">
        <v>171</v>
      </c>
      <c r="O13" s="183" t="s">
        <v>172</v>
      </c>
      <c r="P13" s="125" t="s">
        <v>173</v>
      </c>
      <c r="Q13" s="184" t="s">
        <v>174</v>
      </c>
      <c r="R13" s="183" t="s">
        <v>175</v>
      </c>
      <c r="S13" s="125" t="s">
        <v>176</v>
      </c>
      <c r="T13" s="184" t="s">
        <v>177</v>
      </c>
      <c r="U13" s="183" t="s">
        <v>178</v>
      </c>
      <c r="V13" s="125" t="s">
        <v>179</v>
      </c>
      <c r="W13" s="184" t="s">
        <v>180</v>
      </c>
      <c r="X13" s="183" t="s">
        <v>181</v>
      </c>
      <c r="Y13" s="125" t="s">
        <v>182</v>
      </c>
      <c r="Z13" s="184" t="s">
        <v>183</v>
      </c>
      <c r="AA13" s="183" t="s">
        <v>184</v>
      </c>
      <c r="AB13" s="125" t="s">
        <v>185</v>
      </c>
      <c r="AC13" s="184" t="s">
        <v>186</v>
      </c>
      <c r="AD13" s="183" t="s">
        <v>187</v>
      </c>
      <c r="AE13" s="125" t="s">
        <v>188</v>
      </c>
      <c r="AF13" s="184" t="s">
        <v>189</v>
      </c>
      <c r="AG13" s="183" t="s">
        <v>190</v>
      </c>
      <c r="AH13" s="125" t="s">
        <v>191</v>
      </c>
      <c r="AI13" s="184" t="s">
        <v>192</v>
      </c>
      <c r="AJ13" s="183" t="s">
        <v>193</v>
      </c>
      <c r="AK13" s="125" t="s">
        <v>194</v>
      </c>
      <c r="AL13" s="184" t="s">
        <v>195</v>
      </c>
      <c r="AM13" s="183" t="s">
        <v>657</v>
      </c>
      <c r="AN13" s="125" t="s">
        <v>658</v>
      </c>
      <c r="AO13" s="184" t="s">
        <v>659</v>
      </c>
    </row>
    <row r="14" spans="1:41" ht="23.25" customHeight="1">
      <c r="B14" s="126" t="s">
        <v>9</v>
      </c>
      <c r="C14" s="185"/>
      <c r="D14" s="133"/>
      <c r="E14" s="186"/>
      <c r="F14" s="185"/>
      <c r="G14" s="133"/>
      <c r="H14" s="186"/>
      <c r="I14" s="185"/>
      <c r="J14" s="133"/>
      <c r="K14" s="186"/>
      <c r="L14" s="185"/>
      <c r="M14" s="133"/>
      <c r="N14" s="186"/>
      <c r="O14" s="185"/>
      <c r="P14" s="133"/>
      <c r="Q14" s="186"/>
      <c r="R14" s="185"/>
      <c r="S14" s="133"/>
      <c r="T14" s="186"/>
      <c r="U14" s="185"/>
      <c r="V14" s="133"/>
      <c r="W14" s="186"/>
      <c r="X14" s="185"/>
      <c r="Y14" s="133"/>
      <c r="Z14" s="186"/>
      <c r="AA14" s="185"/>
      <c r="AB14" s="133"/>
      <c r="AC14" s="133"/>
      <c r="AD14" s="185"/>
      <c r="AE14" s="133"/>
      <c r="AF14" s="133"/>
      <c r="AG14" s="185"/>
      <c r="AH14" s="133"/>
      <c r="AI14" s="187"/>
      <c r="AJ14" s="185"/>
      <c r="AK14" s="133"/>
      <c r="AL14" s="134"/>
      <c r="AM14" s="185"/>
      <c r="AN14" s="133"/>
      <c r="AO14" s="134"/>
    </row>
    <row r="15" spans="1:41" ht="23.25" customHeight="1">
      <c r="B15" s="129" t="s">
        <v>19</v>
      </c>
      <c r="C15" s="188">
        <v>24</v>
      </c>
      <c r="D15" s="171" t="s">
        <v>100</v>
      </c>
      <c r="E15" s="189">
        <f>IF(ISERROR(AVERAGE(C15:D15)),"-",(AVERAGE(C15:D15)))</f>
        <v>24</v>
      </c>
      <c r="F15" s="188">
        <v>30</v>
      </c>
      <c r="G15" s="171" t="s">
        <v>100</v>
      </c>
      <c r="H15" s="189">
        <f>IF(ISERROR(AVERAGE(F15:G15)),"-",(AVERAGE(F15:G15)))</f>
        <v>30</v>
      </c>
      <c r="I15" s="188">
        <v>35</v>
      </c>
      <c r="J15" s="171" t="s">
        <v>100</v>
      </c>
      <c r="K15" s="189">
        <f>IF(ISERROR(AVERAGE(I15:J15)),"-",(AVERAGE(I15:J15)))</f>
        <v>35</v>
      </c>
      <c r="L15" s="188">
        <v>44</v>
      </c>
      <c r="M15" s="171" t="s">
        <v>100</v>
      </c>
      <c r="N15" s="189">
        <f>IF(ISERROR(AVERAGE(L15:M15)),"-",(AVERAGE(L15:M15)))</f>
        <v>44</v>
      </c>
      <c r="O15" s="188">
        <v>62</v>
      </c>
      <c r="P15" s="130">
        <v>51</v>
      </c>
      <c r="Q15" s="190">
        <f>IF(ISERROR(AVERAGE(O15:P15)),"-",(AVERAGE(O15:P15)))</f>
        <v>56.5</v>
      </c>
      <c r="R15" s="188">
        <v>65</v>
      </c>
      <c r="S15" s="130">
        <v>57</v>
      </c>
      <c r="T15" s="189">
        <f>IF(ISERROR(AVERAGE(R15:S15)),"-",(AVERAGE(R15:S15)))</f>
        <v>61</v>
      </c>
      <c r="U15" s="188">
        <v>68</v>
      </c>
      <c r="V15" s="130">
        <v>57</v>
      </c>
      <c r="W15" s="190">
        <f>IF(ISERROR(AVERAGE(U15:V15)),"-",(AVERAGE(U15:V15)))</f>
        <v>62.5</v>
      </c>
      <c r="X15" s="188">
        <v>68</v>
      </c>
      <c r="Y15" s="130">
        <v>59</v>
      </c>
      <c r="Z15" s="190">
        <f>IF(ISERROR(AVERAGE(X15:Y15)),"-",(AVERAGE(X15:Y15)))</f>
        <v>63.5</v>
      </c>
      <c r="AA15" s="188">
        <v>62</v>
      </c>
      <c r="AB15" s="130">
        <v>54</v>
      </c>
      <c r="AC15" s="191">
        <f t="shared" ref="AC15:AC21" si="0">IF(ISERROR(AVERAGE(AA15:AB15)),"-",(AVERAGE(AA15:AB15)))</f>
        <v>58</v>
      </c>
      <c r="AD15" s="130">
        <v>68</v>
      </c>
      <c r="AE15" s="130">
        <v>55</v>
      </c>
      <c r="AF15" s="192">
        <f t="shared" ref="AF15:AF21" si="1">IF(ISERROR(AVERAGE(AD15:AE15)),"-",(AVERAGE(AD15:AE15)))</f>
        <v>61.5</v>
      </c>
      <c r="AG15" s="32">
        <v>66</v>
      </c>
      <c r="AH15" s="32">
        <v>60</v>
      </c>
      <c r="AI15" s="130">
        <f t="shared" ref="AI15:AI24" si="2">IF(ISERROR(AVERAGE(AG15:AH15)),"-",(AVERAGE(AG15:AH15)))</f>
        <v>63</v>
      </c>
      <c r="AJ15" s="193">
        <v>65</v>
      </c>
      <c r="AK15" s="32">
        <v>56</v>
      </c>
      <c r="AL15" s="539">
        <f t="shared" ref="AL15:AL21" si="3">IF(ISERROR(AVERAGE(AJ15:AK15)),"-",(AVERAGE(AJ15:AK15)))</f>
        <v>60.5</v>
      </c>
      <c r="AM15" s="193">
        <v>67</v>
      </c>
      <c r="AN15" s="32">
        <v>57</v>
      </c>
      <c r="AO15" s="194">
        <f t="shared" ref="AO15:AO21" si="4">IF(ISERROR(AVERAGE(AM15:AN15)),"-",(AVERAGE(AM15:AN15)))</f>
        <v>62</v>
      </c>
    </row>
    <row r="16" spans="1:41" ht="23.25" customHeight="1">
      <c r="B16" s="25" t="s">
        <v>145</v>
      </c>
      <c r="C16" s="195" t="s">
        <v>100</v>
      </c>
      <c r="D16" s="27" t="s">
        <v>100</v>
      </c>
      <c r="E16" s="191" t="str">
        <f>IF(ISERROR(AVERAGE(C16:D16)),"-",(AVERAGE(C16:D16)))</f>
        <v>-</v>
      </c>
      <c r="F16" s="195" t="s">
        <v>100</v>
      </c>
      <c r="G16" s="27" t="s">
        <v>100</v>
      </c>
      <c r="H16" s="191" t="str">
        <f t="shared" ref="H16:H42" si="5">IF(ISERROR(AVERAGE(F16:G16)),"-",(AVERAGE(F16:G16)))</f>
        <v>-</v>
      </c>
      <c r="I16" s="195" t="s">
        <v>100</v>
      </c>
      <c r="J16" s="27" t="s">
        <v>100</v>
      </c>
      <c r="K16" s="191" t="str">
        <f t="shared" ref="K16:K48" si="6">IF(ISERROR(AVERAGE(I16:J16)),"-",(AVERAGE(I16:J16)))</f>
        <v>-</v>
      </c>
      <c r="L16" s="195" t="s">
        <v>100</v>
      </c>
      <c r="M16" s="27" t="s">
        <v>100</v>
      </c>
      <c r="N16" s="191" t="str">
        <f t="shared" ref="N16:N48" si="7">IF(ISERROR(AVERAGE(L16:M16)),"-",(AVERAGE(L16:M16)))</f>
        <v>-</v>
      </c>
      <c r="O16" s="195" t="s">
        <v>100</v>
      </c>
      <c r="P16" s="30" t="s">
        <v>100</v>
      </c>
      <c r="Q16" s="196" t="str">
        <f>IF(ISERROR(AVERAGE(O16:P16)),"-",(AVERAGE(O16:P16)))</f>
        <v>-</v>
      </c>
      <c r="R16" s="195" t="s">
        <v>100</v>
      </c>
      <c r="S16" s="30" t="s">
        <v>100</v>
      </c>
      <c r="T16" s="191" t="str">
        <f t="shared" ref="T16:T48" si="8">IF(ISERROR(AVERAGE(R16:S16)),"-",(AVERAGE(R16:S16)))</f>
        <v>-</v>
      </c>
      <c r="U16" s="195" t="s">
        <v>100</v>
      </c>
      <c r="V16" s="30" t="s">
        <v>100</v>
      </c>
      <c r="W16" s="196" t="str">
        <f t="shared" ref="W16:W42" si="9">IF(ISERROR(AVERAGE(U16:V16)),"-",(AVERAGE(U16:V16)))</f>
        <v>-</v>
      </c>
      <c r="X16" s="195" t="s">
        <v>100</v>
      </c>
      <c r="Y16" s="30">
        <v>9</v>
      </c>
      <c r="Z16" s="196">
        <f t="shared" ref="Z16:Z48" si="10">IF(ISERROR(AVERAGE(X16:Y16)),"-",(AVERAGE(X16:Y16)))</f>
        <v>9</v>
      </c>
      <c r="AA16" s="195">
        <v>9</v>
      </c>
      <c r="AB16" s="30">
        <v>11</v>
      </c>
      <c r="AC16" s="191">
        <f t="shared" si="0"/>
        <v>10</v>
      </c>
      <c r="AD16" s="30">
        <v>18</v>
      </c>
      <c r="AE16" s="30">
        <v>18</v>
      </c>
      <c r="AF16" s="197">
        <f t="shared" si="1"/>
        <v>18</v>
      </c>
      <c r="AG16" s="32">
        <v>21</v>
      </c>
      <c r="AH16" s="32">
        <v>20</v>
      </c>
      <c r="AI16" s="30">
        <f t="shared" si="2"/>
        <v>20.5</v>
      </c>
      <c r="AJ16" s="198">
        <v>22</v>
      </c>
      <c r="AK16" s="32">
        <v>17</v>
      </c>
      <c r="AL16" s="28">
        <f t="shared" si="3"/>
        <v>19.5</v>
      </c>
      <c r="AM16" s="198">
        <v>15</v>
      </c>
      <c r="AN16" s="32">
        <v>13</v>
      </c>
      <c r="AO16" s="199">
        <f t="shared" si="4"/>
        <v>14</v>
      </c>
    </row>
    <row r="17" spans="2:41" ht="23.25" customHeight="1">
      <c r="B17" s="25" t="s">
        <v>41</v>
      </c>
      <c r="C17" s="195" t="s">
        <v>100</v>
      </c>
      <c r="D17" s="27" t="s">
        <v>100</v>
      </c>
      <c r="E17" s="191" t="str">
        <f>IF(ISERROR(AVERAGE(C17:D17)),"-",(AVERAGE(C17:D17)))</f>
        <v>-</v>
      </c>
      <c r="F17" s="195" t="s">
        <v>100</v>
      </c>
      <c r="G17" s="27" t="s">
        <v>100</v>
      </c>
      <c r="H17" s="191" t="str">
        <f t="shared" si="5"/>
        <v>-</v>
      </c>
      <c r="I17" s="195" t="s">
        <v>100</v>
      </c>
      <c r="J17" s="27" t="s">
        <v>100</v>
      </c>
      <c r="K17" s="191" t="str">
        <f t="shared" si="6"/>
        <v>-</v>
      </c>
      <c r="L17" s="195" t="s">
        <v>100</v>
      </c>
      <c r="M17" s="27" t="s">
        <v>100</v>
      </c>
      <c r="N17" s="191" t="s">
        <v>100</v>
      </c>
      <c r="O17" s="195" t="s">
        <v>100</v>
      </c>
      <c r="P17" s="30" t="s">
        <v>100</v>
      </c>
      <c r="Q17" s="196" t="s">
        <v>100</v>
      </c>
      <c r="R17" s="195" t="s">
        <v>100</v>
      </c>
      <c r="S17" s="30" t="s">
        <v>100</v>
      </c>
      <c r="T17" s="191" t="s">
        <v>100</v>
      </c>
      <c r="U17" s="195" t="s">
        <v>100</v>
      </c>
      <c r="V17" s="30" t="s">
        <v>100</v>
      </c>
      <c r="W17" s="196" t="s">
        <v>100</v>
      </c>
      <c r="X17" s="195" t="s">
        <v>100</v>
      </c>
      <c r="Y17" s="30" t="s">
        <v>100</v>
      </c>
      <c r="Z17" s="196" t="s">
        <v>100</v>
      </c>
      <c r="AA17" s="195">
        <v>10</v>
      </c>
      <c r="AB17" s="30">
        <v>9</v>
      </c>
      <c r="AC17" s="191">
        <f t="shared" si="0"/>
        <v>9.5</v>
      </c>
      <c r="AD17" s="30">
        <v>19</v>
      </c>
      <c r="AE17" s="30">
        <v>18</v>
      </c>
      <c r="AF17" s="197">
        <f t="shared" si="1"/>
        <v>18.5</v>
      </c>
      <c r="AG17" s="32">
        <v>27</v>
      </c>
      <c r="AH17" s="32">
        <v>27</v>
      </c>
      <c r="AI17" s="30">
        <f t="shared" si="2"/>
        <v>27</v>
      </c>
      <c r="AJ17" s="198">
        <v>36</v>
      </c>
      <c r="AK17" s="32">
        <v>32</v>
      </c>
      <c r="AL17" s="28">
        <f t="shared" si="3"/>
        <v>34</v>
      </c>
      <c r="AM17" s="198">
        <v>38</v>
      </c>
      <c r="AN17" s="30">
        <v>34</v>
      </c>
      <c r="AO17" s="199">
        <f t="shared" si="4"/>
        <v>36</v>
      </c>
    </row>
    <row r="18" spans="2:41" ht="23.25" customHeight="1">
      <c r="B18" s="25" t="s">
        <v>52</v>
      </c>
      <c r="C18" s="195" t="s">
        <v>100</v>
      </c>
      <c r="D18" s="27" t="s">
        <v>100</v>
      </c>
      <c r="E18" s="191" t="str">
        <f>IF(ISERROR(AVERAGE(C18:D18)),"-",(AVERAGE(C18:D18)))</f>
        <v>-</v>
      </c>
      <c r="F18" s="195" t="s">
        <v>100</v>
      </c>
      <c r="G18" s="27" t="s">
        <v>100</v>
      </c>
      <c r="H18" s="191" t="str">
        <f t="shared" si="5"/>
        <v>-</v>
      </c>
      <c r="I18" s="195" t="s">
        <v>100</v>
      </c>
      <c r="J18" s="27" t="s">
        <v>100</v>
      </c>
      <c r="K18" s="191" t="str">
        <f t="shared" si="6"/>
        <v>-</v>
      </c>
      <c r="L18" s="195" t="s">
        <v>100</v>
      </c>
      <c r="M18" s="27" t="s">
        <v>100</v>
      </c>
      <c r="N18" s="191" t="s">
        <v>100</v>
      </c>
      <c r="O18" s="195" t="s">
        <v>100</v>
      </c>
      <c r="P18" s="30" t="s">
        <v>100</v>
      </c>
      <c r="Q18" s="196" t="s">
        <v>100</v>
      </c>
      <c r="R18" s="195" t="s">
        <v>100</v>
      </c>
      <c r="S18" s="30" t="s">
        <v>100</v>
      </c>
      <c r="T18" s="191" t="s">
        <v>100</v>
      </c>
      <c r="U18" s="195" t="s">
        <v>100</v>
      </c>
      <c r="V18" s="30" t="s">
        <v>100</v>
      </c>
      <c r="W18" s="196" t="s">
        <v>100</v>
      </c>
      <c r="X18" s="195" t="s">
        <v>100</v>
      </c>
      <c r="Y18" s="30" t="s">
        <v>100</v>
      </c>
      <c r="Z18" s="196" t="s">
        <v>100</v>
      </c>
      <c r="AA18" s="195">
        <v>6</v>
      </c>
      <c r="AB18" s="30">
        <v>5</v>
      </c>
      <c r="AC18" s="191">
        <f t="shared" si="0"/>
        <v>5.5</v>
      </c>
      <c r="AD18" s="30">
        <v>14</v>
      </c>
      <c r="AE18" s="30">
        <v>14</v>
      </c>
      <c r="AF18" s="197">
        <f t="shared" si="1"/>
        <v>14</v>
      </c>
      <c r="AG18" s="32">
        <v>20</v>
      </c>
      <c r="AH18" s="32">
        <v>20</v>
      </c>
      <c r="AI18" s="30">
        <f t="shared" si="2"/>
        <v>20</v>
      </c>
      <c r="AJ18" s="198">
        <v>29</v>
      </c>
      <c r="AK18" s="32">
        <v>26</v>
      </c>
      <c r="AL18" s="28">
        <f t="shared" si="3"/>
        <v>27.5</v>
      </c>
      <c r="AM18" s="198">
        <v>34</v>
      </c>
      <c r="AN18" s="32">
        <v>32</v>
      </c>
      <c r="AO18" s="199">
        <f t="shared" si="4"/>
        <v>33</v>
      </c>
    </row>
    <row r="19" spans="2:41" ht="23.25" customHeight="1">
      <c r="B19" s="29" t="s">
        <v>37</v>
      </c>
      <c r="C19" s="195" t="s">
        <v>100</v>
      </c>
      <c r="D19" s="27" t="s">
        <v>100</v>
      </c>
      <c r="E19" s="27" t="s">
        <v>100</v>
      </c>
      <c r="F19" s="195" t="s">
        <v>100</v>
      </c>
      <c r="G19" s="27" t="s">
        <v>100</v>
      </c>
      <c r="H19" s="27" t="s">
        <v>100</v>
      </c>
      <c r="I19" s="195" t="s">
        <v>100</v>
      </c>
      <c r="J19" s="27" t="s">
        <v>100</v>
      </c>
      <c r="K19" s="27" t="s">
        <v>100</v>
      </c>
      <c r="L19" s="195" t="s">
        <v>100</v>
      </c>
      <c r="M19" s="27" t="s">
        <v>100</v>
      </c>
      <c r="N19" s="27" t="s">
        <v>100</v>
      </c>
      <c r="O19" s="195" t="s">
        <v>100</v>
      </c>
      <c r="P19" s="30" t="s">
        <v>100</v>
      </c>
      <c r="Q19" s="196" t="s">
        <v>100</v>
      </c>
      <c r="R19" s="195" t="s">
        <v>100</v>
      </c>
      <c r="S19" s="30" t="s">
        <v>100</v>
      </c>
      <c r="T19" s="191" t="s">
        <v>100</v>
      </c>
      <c r="U19" s="195" t="s">
        <v>100</v>
      </c>
      <c r="V19" s="30" t="s">
        <v>100</v>
      </c>
      <c r="W19" s="196" t="s">
        <v>100</v>
      </c>
      <c r="X19" s="195" t="s">
        <v>100</v>
      </c>
      <c r="Y19" s="30" t="s">
        <v>100</v>
      </c>
      <c r="Z19" s="196" t="s">
        <v>100</v>
      </c>
      <c r="AA19" s="195" t="s">
        <v>100</v>
      </c>
      <c r="AB19" s="30">
        <v>8</v>
      </c>
      <c r="AC19" s="191">
        <f t="shared" si="0"/>
        <v>8</v>
      </c>
      <c r="AD19" s="30">
        <v>8</v>
      </c>
      <c r="AE19" s="30">
        <v>20</v>
      </c>
      <c r="AF19" s="197">
        <f t="shared" si="1"/>
        <v>14</v>
      </c>
      <c r="AG19" s="32">
        <v>20</v>
      </c>
      <c r="AH19" s="32">
        <v>29</v>
      </c>
      <c r="AI19" s="30">
        <f t="shared" si="2"/>
        <v>24.5</v>
      </c>
      <c r="AJ19" s="198">
        <v>29</v>
      </c>
      <c r="AK19" s="32">
        <v>41</v>
      </c>
      <c r="AL19" s="28">
        <f t="shared" si="3"/>
        <v>35</v>
      </c>
      <c r="AM19" s="198">
        <v>38</v>
      </c>
      <c r="AN19" s="32">
        <v>40</v>
      </c>
      <c r="AO19" s="199">
        <f t="shared" si="4"/>
        <v>39</v>
      </c>
    </row>
    <row r="20" spans="2:41" ht="23.25" customHeight="1">
      <c r="B20" s="25" t="s">
        <v>28</v>
      </c>
      <c r="C20" s="195" t="s">
        <v>100</v>
      </c>
      <c r="D20" s="27" t="s">
        <v>100</v>
      </c>
      <c r="E20" s="191" t="str">
        <f>IF(ISERROR(AVERAGE(C20:D20)),"-",(AVERAGE(C20:D20)))</f>
        <v>-</v>
      </c>
      <c r="F20" s="195" t="s">
        <v>100</v>
      </c>
      <c r="G20" s="27" t="s">
        <v>100</v>
      </c>
      <c r="H20" s="191" t="str">
        <f t="shared" si="5"/>
        <v>-</v>
      </c>
      <c r="I20" s="195" t="s">
        <v>100</v>
      </c>
      <c r="J20" s="27" t="s">
        <v>100</v>
      </c>
      <c r="K20" s="191" t="str">
        <f t="shared" si="6"/>
        <v>-</v>
      </c>
      <c r="L20" s="195" t="s">
        <v>100</v>
      </c>
      <c r="M20" s="27" t="s">
        <v>100</v>
      </c>
      <c r="N20" s="191" t="str">
        <f t="shared" si="7"/>
        <v>-</v>
      </c>
      <c r="O20" s="195">
        <v>9</v>
      </c>
      <c r="P20" s="30">
        <v>9</v>
      </c>
      <c r="Q20" s="196">
        <f t="shared" ref="Q20:Q48" si="11">IF(ISERROR(AVERAGE(O20:P20)),"-",(AVERAGE(O20:P20)))</f>
        <v>9</v>
      </c>
      <c r="R20" s="195">
        <v>19</v>
      </c>
      <c r="S20" s="30">
        <v>18</v>
      </c>
      <c r="T20" s="191">
        <f t="shared" si="8"/>
        <v>18.5</v>
      </c>
      <c r="U20" s="195">
        <v>29</v>
      </c>
      <c r="V20" s="30">
        <v>27</v>
      </c>
      <c r="W20" s="196">
        <f t="shared" si="9"/>
        <v>28</v>
      </c>
      <c r="X20" s="195">
        <v>36</v>
      </c>
      <c r="Y20" s="30">
        <v>36</v>
      </c>
      <c r="Z20" s="196">
        <f t="shared" si="10"/>
        <v>36</v>
      </c>
      <c r="AA20" s="195">
        <v>40</v>
      </c>
      <c r="AB20" s="30">
        <v>32</v>
      </c>
      <c r="AC20" s="191">
        <f t="shared" si="0"/>
        <v>36</v>
      </c>
      <c r="AD20" s="30">
        <v>46</v>
      </c>
      <c r="AE20" s="30">
        <v>41</v>
      </c>
      <c r="AF20" s="197">
        <f t="shared" si="1"/>
        <v>43.5</v>
      </c>
      <c r="AG20" s="32">
        <v>46</v>
      </c>
      <c r="AH20" s="32">
        <v>39</v>
      </c>
      <c r="AI20" s="30">
        <f t="shared" si="2"/>
        <v>42.5</v>
      </c>
      <c r="AJ20" s="198">
        <v>46</v>
      </c>
      <c r="AK20" s="32">
        <v>41</v>
      </c>
      <c r="AL20" s="28">
        <f t="shared" si="3"/>
        <v>43.5</v>
      </c>
      <c r="AM20" s="198">
        <v>49</v>
      </c>
      <c r="AN20" s="32">
        <v>44</v>
      </c>
      <c r="AO20" s="199">
        <f t="shared" si="4"/>
        <v>46.5</v>
      </c>
    </row>
    <row r="21" spans="2:41" ht="23.25" customHeight="1">
      <c r="B21" s="25" t="s">
        <v>34</v>
      </c>
      <c r="C21" s="195" t="s">
        <v>100</v>
      </c>
      <c r="D21" s="27" t="s">
        <v>100</v>
      </c>
      <c r="E21" s="191" t="str">
        <f>IF(ISERROR(AVERAGE(C21:D21)),"-",(AVERAGE(C21:D21)))</f>
        <v>-</v>
      </c>
      <c r="F21" s="195" t="s">
        <v>100</v>
      </c>
      <c r="G21" s="27" t="s">
        <v>100</v>
      </c>
      <c r="H21" s="191" t="str">
        <f t="shared" si="5"/>
        <v>-</v>
      </c>
      <c r="I21" s="195" t="s">
        <v>100</v>
      </c>
      <c r="J21" s="27" t="s">
        <v>100</v>
      </c>
      <c r="K21" s="191" t="str">
        <f t="shared" si="6"/>
        <v>-</v>
      </c>
      <c r="L21" s="195" t="s">
        <v>100</v>
      </c>
      <c r="M21" s="27" t="s">
        <v>100</v>
      </c>
      <c r="N21" s="191" t="str">
        <f t="shared" si="7"/>
        <v>-</v>
      </c>
      <c r="O21" s="195" t="s">
        <v>100</v>
      </c>
      <c r="P21" s="30" t="s">
        <v>100</v>
      </c>
      <c r="Q21" s="196" t="str">
        <f t="shared" si="11"/>
        <v>-</v>
      </c>
      <c r="R21" s="195" t="s">
        <v>100</v>
      </c>
      <c r="S21" s="30" t="s">
        <v>100</v>
      </c>
      <c r="T21" s="191" t="str">
        <f t="shared" si="8"/>
        <v>-</v>
      </c>
      <c r="U21" s="195" t="s">
        <v>100</v>
      </c>
      <c r="V21" s="30" t="s">
        <v>100</v>
      </c>
      <c r="W21" s="196" t="str">
        <f t="shared" si="9"/>
        <v>-</v>
      </c>
      <c r="X21" s="195">
        <v>10</v>
      </c>
      <c r="Y21" s="30">
        <v>10</v>
      </c>
      <c r="Z21" s="196">
        <f t="shared" si="10"/>
        <v>10</v>
      </c>
      <c r="AA21" s="195">
        <v>17</v>
      </c>
      <c r="AB21" s="30">
        <v>19</v>
      </c>
      <c r="AC21" s="191">
        <f t="shared" si="0"/>
        <v>18</v>
      </c>
      <c r="AD21" s="30">
        <v>30</v>
      </c>
      <c r="AE21" s="30">
        <v>29</v>
      </c>
      <c r="AF21" s="197">
        <f t="shared" si="1"/>
        <v>29.5</v>
      </c>
      <c r="AG21" s="32">
        <v>39</v>
      </c>
      <c r="AH21" s="32">
        <v>36</v>
      </c>
      <c r="AI21" s="30">
        <f t="shared" si="2"/>
        <v>37.5</v>
      </c>
      <c r="AJ21" s="198">
        <v>47</v>
      </c>
      <c r="AK21" s="32">
        <v>38</v>
      </c>
      <c r="AL21" s="28">
        <f t="shared" si="3"/>
        <v>42.5</v>
      </c>
      <c r="AM21" s="198">
        <v>51</v>
      </c>
      <c r="AN21" s="32">
        <v>46</v>
      </c>
      <c r="AO21" s="199">
        <f t="shared" si="4"/>
        <v>48.5</v>
      </c>
    </row>
    <row r="22" spans="2:41" ht="23.25" customHeight="1">
      <c r="B22" s="25" t="s">
        <v>24</v>
      </c>
      <c r="C22" s="195" t="s">
        <v>100</v>
      </c>
      <c r="D22" s="27" t="s">
        <v>100</v>
      </c>
      <c r="E22" s="191" t="s">
        <v>100</v>
      </c>
      <c r="F22" s="195" t="s">
        <v>100</v>
      </c>
      <c r="G22" s="27" t="s">
        <v>100</v>
      </c>
      <c r="H22" s="191" t="s">
        <v>100</v>
      </c>
      <c r="I22" s="195" t="s">
        <v>100</v>
      </c>
      <c r="J22" s="27" t="s">
        <v>100</v>
      </c>
      <c r="K22" s="191" t="s">
        <v>100</v>
      </c>
      <c r="L22" s="195" t="s">
        <v>100</v>
      </c>
      <c r="M22" s="27" t="s">
        <v>100</v>
      </c>
      <c r="N22" s="191" t="s">
        <v>100</v>
      </c>
      <c r="O22" s="195" t="s">
        <v>100</v>
      </c>
      <c r="P22" s="30" t="s">
        <v>100</v>
      </c>
      <c r="Q22" s="196" t="s">
        <v>100</v>
      </c>
      <c r="R22" s="195">
        <v>10</v>
      </c>
      <c r="S22" s="30">
        <v>10</v>
      </c>
      <c r="T22" s="191">
        <v>10</v>
      </c>
      <c r="U22" s="195">
        <v>20</v>
      </c>
      <c r="V22" s="30">
        <v>20</v>
      </c>
      <c r="W22" s="196">
        <v>20</v>
      </c>
      <c r="X22" s="195">
        <v>30</v>
      </c>
      <c r="Y22" s="30">
        <v>30</v>
      </c>
      <c r="Z22" s="196">
        <v>30</v>
      </c>
      <c r="AA22" s="195">
        <v>40</v>
      </c>
      <c r="AB22" s="30">
        <v>37</v>
      </c>
      <c r="AC22" s="191">
        <v>38.5</v>
      </c>
      <c r="AD22" s="30">
        <v>39</v>
      </c>
      <c r="AE22" s="30">
        <v>33</v>
      </c>
      <c r="AF22" s="197">
        <v>36</v>
      </c>
      <c r="AG22" s="32">
        <v>40</v>
      </c>
      <c r="AH22" s="32">
        <v>32</v>
      </c>
      <c r="AI22" s="30">
        <v>36</v>
      </c>
      <c r="AJ22" s="198">
        <v>39</v>
      </c>
      <c r="AK22" s="32">
        <v>24</v>
      </c>
      <c r="AL22" s="28">
        <v>36</v>
      </c>
      <c r="AM22" s="198">
        <v>40</v>
      </c>
      <c r="AN22" s="32">
        <v>37</v>
      </c>
      <c r="AO22" s="199">
        <v>36</v>
      </c>
    </row>
    <row r="23" spans="2:41" ht="23.25" customHeight="1">
      <c r="B23" s="131" t="s">
        <v>71</v>
      </c>
      <c r="C23" s="200" t="s">
        <v>100</v>
      </c>
      <c r="D23" s="174" t="s">
        <v>100</v>
      </c>
      <c r="E23" s="191" t="s">
        <v>100</v>
      </c>
      <c r="F23" s="200" t="s">
        <v>100</v>
      </c>
      <c r="G23" s="174" t="s">
        <v>100</v>
      </c>
      <c r="H23" s="201" t="s">
        <v>100</v>
      </c>
      <c r="I23" s="200" t="s">
        <v>100</v>
      </c>
      <c r="J23" s="174" t="s">
        <v>100</v>
      </c>
      <c r="K23" s="201" t="s">
        <v>100</v>
      </c>
      <c r="L23" s="200" t="s">
        <v>100</v>
      </c>
      <c r="M23" s="174" t="s">
        <v>100</v>
      </c>
      <c r="N23" s="201" t="s">
        <v>100</v>
      </c>
      <c r="O23" s="200" t="s">
        <v>100</v>
      </c>
      <c r="P23" s="157" t="s">
        <v>100</v>
      </c>
      <c r="Q23" s="202" t="s">
        <v>100</v>
      </c>
      <c r="R23" s="200" t="s">
        <v>100</v>
      </c>
      <c r="S23" s="157" t="s">
        <v>100</v>
      </c>
      <c r="T23" s="202" t="s">
        <v>100</v>
      </c>
      <c r="U23" s="200" t="s">
        <v>100</v>
      </c>
      <c r="V23" s="157" t="s">
        <v>100</v>
      </c>
      <c r="W23" s="202" t="s">
        <v>100</v>
      </c>
      <c r="X23" s="200" t="s">
        <v>100</v>
      </c>
      <c r="Y23" s="157" t="s">
        <v>100</v>
      </c>
      <c r="Z23" s="202" t="s">
        <v>100</v>
      </c>
      <c r="AA23" s="200" t="s">
        <v>100</v>
      </c>
      <c r="AB23" s="157" t="s">
        <v>100</v>
      </c>
      <c r="AC23" s="202" t="s">
        <v>100</v>
      </c>
      <c r="AD23" s="200" t="s">
        <v>100</v>
      </c>
      <c r="AE23" s="157" t="s">
        <v>100</v>
      </c>
      <c r="AF23" s="202" t="s">
        <v>100</v>
      </c>
      <c r="AG23" s="200" t="s">
        <v>100</v>
      </c>
      <c r="AH23" s="157" t="s">
        <v>100</v>
      </c>
      <c r="AI23" s="202" t="s">
        <v>100</v>
      </c>
      <c r="AJ23" s="203">
        <v>0</v>
      </c>
      <c r="AK23" s="32">
        <v>5</v>
      </c>
      <c r="AL23" s="28">
        <v>36</v>
      </c>
      <c r="AM23" s="203">
        <v>7</v>
      </c>
      <c r="AN23" s="32">
        <v>5</v>
      </c>
      <c r="AO23" s="199">
        <v>36</v>
      </c>
    </row>
    <row r="24" spans="2:41" ht="23.25" customHeight="1">
      <c r="B24" s="126" t="s">
        <v>147</v>
      </c>
      <c r="C24" s="185">
        <f>SUM(C15:C23)</f>
        <v>24</v>
      </c>
      <c r="D24" s="133">
        <f>SUM(D15:D23)</f>
        <v>0</v>
      </c>
      <c r="E24" s="204">
        <f>IF(ISERROR(AVERAGE(C24:D24)),"-",(AVERAGE(C24:D24)))</f>
        <v>12</v>
      </c>
      <c r="F24" s="185">
        <f>SUM(F15:F23)</f>
        <v>30</v>
      </c>
      <c r="G24" s="133">
        <f>SUM(G15:G23)</f>
        <v>0</v>
      </c>
      <c r="H24" s="204">
        <f t="shared" si="5"/>
        <v>15</v>
      </c>
      <c r="I24" s="185">
        <f>SUM(I15:I23)</f>
        <v>35</v>
      </c>
      <c r="J24" s="133">
        <f>SUM(J15:J23)</f>
        <v>0</v>
      </c>
      <c r="K24" s="204">
        <f>IF(ISERROR(AVERAGE(I24:J24)),"-",(AVERAGE(I24:J24)))</f>
        <v>17.5</v>
      </c>
      <c r="L24" s="185">
        <f>SUM(L15:L23)</f>
        <v>44</v>
      </c>
      <c r="M24" s="133">
        <f>SUM(M15:M23)</f>
        <v>0</v>
      </c>
      <c r="N24" s="204">
        <f>IF(ISERROR(AVERAGE(L24:M24)),"-",(AVERAGE(L24:M24)))</f>
        <v>22</v>
      </c>
      <c r="O24" s="185">
        <f>SUM(O15:O23)</f>
        <v>71</v>
      </c>
      <c r="P24" s="205">
        <f>SUM(P15:P23)</f>
        <v>60</v>
      </c>
      <c r="Q24" s="186">
        <f>IF(ISERROR(AVERAGE(O24:P24)),"-",(AVERAGE(O24:P24)))</f>
        <v>65.5</v>
      </c>
      <c r="R24" s="185">
        <f>SUM(R15:R23)</f>
        <v>94</v>
      </c>
      <c r="S24" s="205">
        <f>SUM(S15:S23)</f>
        <v>85</v>
      </c>
      <c r="T24" s="204">
        <f>IF(ISERROR(AVERAGE(R24:S24)),"-",(AVERAGE(R24:S24)))</f>
        <v>89.5</v>
      </c>
      <c r="U24" s="185">
        <f>SUM(U15:U23)</f>
        <v>117</v>
      </c>
      <c r="V24" s="205">
        <f>SUM(V15:V23)</f>
        <v>104</v>
      </c>
      <c r="W24" s="186">
        <f t="shared" si="9"/>
        <v>110.5</v>
      </c>
      <c r="X24" s="185">
        <f>SUM(X15:X23)</f>
        <v>144</v>
      </c>
      <c r="Y24" s="205">
        <f>SUM(Y15:Y23)</f>
        <v>144</v>
      </c>
      <c r="Z24" s="186">
        <f t="shared" si="10"/>
        <v>144</v>
      </c>
      <c r="AA24" s="185">
        <f>SUM(AA15:AA23)</f>
        <v>184</v>
      </c>
      <c r="AB24" s="205">
        <f>SUM(AB15:AB23)</f>
        <v>175</v>
      </c>
      <c r="AC24" s="206">
        <f>IF(ISERROR(AVERAGE(AA24:AB24)),"-",(AVERAGE(AA24:AB24)))</f>
        <v>179.5</v>
      </c>
      <c r="AD24" s="185">
        <f>SUM(AD15:AD23)</f>
        <v>242</v>
      </c>
      <c r="AE24" s="205">
        <f>SUM(AE15:AE23)</f>
        <v>228</v>
      </c>
      <c r="AF24" s="132">
        <f>IF(ISERROR(AVERAGE(AD24:AE24)),"-",(AVERAGE(AD24:AE24)))</f>
        <v>235</v>
      </c>
      <c r="AG24" s="185">
        <f>SUM(AG15:AG23)</f>
        <v>279</v>
      </c>
      <c r="AH24" s="205">
        <f>SUM(AH15:AH23)</f>
        <v>263</v>
      </c>
      <c r="AI24" s="187">
        <f t="shared" si="2"/>
        <v>271</v>
      </c>
      <c r="AJ24" s="185">
        <f>SUM(AJ15:AJ23)</f>
        <v>313</v>
      </c>
      <c r="AK24" s="205">
        <f>SUM(AK15:AK23)</f>
        <v>280</v>
      </c>
      <c r="AL24" s="187">
        <f>IF(ISERROR(AVERAGE(AJ24:AK24)),"-",(AVERAGE(AJ24:AK24)))</f>
        <v>296.5</v>
      </c>
      <c r="AM24" s="185">
        <f>SUM(AM15:AM23)</f>
        <v>339</v>
      </c>
      <c r="AN24" s="205">
        <f>SUM(AN15:AN23)</f>
        <v>308</v>
      </c>
      <c r="AO24" s="207">
        <f>IF(ISERROR(AVERAGE(AM24:AN24)),"-",(AVERAGE(AM24:AN24)))</f>
        <v>323.5</v>
      </c>
    </row>
    <row r="25" spans="2:41" ht="23.25" customHeight="1">
      <c r="B25" s="126" t="s">
        <v>8</v>
      </c>
      <c r="C25" s="185"/>
      <c r="D25" s="133"/>
      <c r="E25" s="204"/>
      <c r="F25" s="185"/>
      <c r="G25" s="133"/>
      <c r="H25" s="204"/>
      <c r="I25" s="185"/>
      <c r="J25" s="133"/>
      <c r="K25" s="204"/>
      <c r="L25" s="185"/>
      <c r="M25" s="133"/>
      <c r="N25" s="204"/>
      <c r="O25" s="185"/>
      <c r="P25" s="205"/>
      <c r="Q25" s="186"/>
      <c r="R25" s="185"/>
      <c r="S25" s="205"/>
      <c r="T25" s="204"/>
      <c r="U25" s="185"/>
      <c r="V25" s="205"/>
      <c r="W25" s="186"/>
      <c r="X25" s="185"/>
      <c r="Y25" s="205"/>
      <c r="Z25" s="186"/>
      <c r="AA25" s="185"/>
      <c r="AB25" s="205"/>
      <c r="AC25" s="206"/>
      <c r="AD25" s="185"/>
      <c r="AE25" s="205"/>
      <c r="AF25" s="132"/>
      <c r="AG25" s="185"/>
      <c r="AH25" s="205"/>
      <c r="AI25" s="187"/>
      <c r="AJ25" s="185"/>
      <c r="AK25" s="205"/>
      <c r="AL25" s="187"/>
      <c r="AM25" s="185"/>
      <c r="AN25" s="205"/>
      <c r="AO25" s="207"/>
    </row>
    <row r="26" spans="2:41" ht="23.25" customHeight="1">
      <c r="B26" s="25" t="s">
        <v>148</v>
      </c>
      <c r="C26" s="195" t="s">
        <v>100</v>
      </c>
      <c r="D26" s="27" t="s">
        <v>100</v>
      </c>
      <c r="E26" s="191" t="str">
        <f>IF(ISERROR(AVERAGE(C26:D26)),"-",(AVERAGE(C26:D26)))</f>
        <v>-</v>
      </c>
      <c r="F26" s="195" t="s">
        <v>100</v>
      </c>
      <c r="G26" s="27" t="s">
        <v>100</v>
      </c>
      <c r="H26" s="191" t="str">
        <f t="shared" si="5"/>
        <v>-</v>
      </c>
      <c r="I26" s="195" t="s">
        <v>100</v>
      </c>
      <c r="J26" s="27" t="s">
        <v>100</v>
      </c>
      <c r="K26" s="191" t="str">
        <f t="shared" si="6"/>
        <v>-</v>
      </c>
      <c r="L26" s="195" t="s">
        <v>100</v>
      </c>
      <c r="M26" s="27" t="s">
        <v>100</v>
      </c>
      <c r="N26" s="191" t="str">
        <f t="shared" si="7"/>
        <v>-</v>
      </c>
      <c r="O26" s="195" t="s">
        <v>100</v>
      </c>
      <c r="P26" s="30" t="s">
        <v>100</v>
      </c>
      <c r="Q26" s="196" t="str">
        <f>IF(ISERROR(AVERAGE(O26:P26)),"-",(AVERAGE(O26:P26)))</f>
        <v>-</v>
      </c>
      <c r="R26" s="195" t="s">
        <v>100</v>
      </c>
      <c r="S26" s="30" t="s">
        <v>100</v>
      </c>
      <c r="T26" s="191" t="str">
        <f t="shared" si="8"/>
        <v>-</v>
      </c>
      <c r="U26" s="195" t="s">
        <v>100</v>
      </c>
      <c r="V26" s="30" t="s">
        <v>100</v>
      </c>
      <c r="W26" s="196" t="str">
        <f t="shared" si="9"/>
        <v>-</v>
      </c>
      <c r="X26" s="195" t="s">
        <v>100</v>
      </c>
      <c r="Y26" s="30" t="s">
        <v>100</v>
      </c>
      <c r="Z26" s="196" t="str">
        <f t="shared" si="10"/>
        <v>-</v>
      </c>
      <c r="AA26" s="195" t="s">
        <v>100</v>
      </c>
      <c r="AB26" s="30">
        <v>20</v>
      </c>
      <c r="AC26" s="208">
        <f t="shared" ref="AC26:AC48" si="12">IF(ISERROR(AVERAGE(AA26:AB26)),"-",(AVERAGE(AA26:AB26)))</f>
        <v>20</v>
      </c>
      <c r="AD26" s="209">
        <v>20</v>
      </c>
      <c r="AE26" s="30">
        <v>19</v>
      </c>
      <c r="AF26" s="32">
        <f t="shared" ref="AF26:AF48" si="13">IF(ISERROR(AVERAGE(AD26:AE26)),"-",(AVERAGE(AD26:AE26)))</f>
        <v>19.5</v>
      </c>
      <c r="AG26" s="193">
        <v>39</v>
      </c>
      <c r="AH26" s="135">
        <v>36</v>
      </c>
      <c r="AI26" s="28">
        <f>IF(ISERROR(AVERAGE(AG26:AH26)),"-",(AVERAGE(AG26:AH26)))</f>
        <v>37.5</v>
      </c>
      <c r="AJ26" s="193">
        <v>42</v>
      </c>
      <c r="AK26" s="135">
        <v>34</v>
      </c>
      <c r="AL26" s="28">
        <f>IF(ISERROR(AVERAGE(AJ26:AK26)),"-",(AVERAGE(AJ26:AK26)))</f>
        <v>38</v>
      </c>
      <c r="AM26" s="193">
        <v>32</v>
      </c>
      <c r="AN26" s="135">
        <v>21</v>
      </c>
      <c r="AO26" s="199">
        <f>IF(ISERROR(AVERAGE(AM26:AN26)),"-",(AVERAGE(AM26:AN26)))</f>
        <v>26.5</v>
      </c>
    </row>
    <row r="27" spans="2:41" ht="23.25" customHeight="1">
      <c r="B27" s="25" t="s">
        <v>57</v>
      </c>
      <c r="C27" s="195" t="s">
        <v>100</v>
      </c>
      <c r="D27" s="27" t="s">
        <v>100</v>
      </c>
      <c r="E27" s="191" t="str">
        <f t="shared" ref="E27:E48" si="14">IF(ISERROR(AVERAGE(C27:D27)),"-",(AVERAGE(C27:D27)))</f>
        <v>-</v>
      </c>
      <c r="F27" s="195" t="s">
        <v>100</v>
      </c>
      <c r="G27" s="27" t="s">
        <v>100</v>
      </c>
      <c r="H27" s="191" t="str">
        <f t="shared" si="5"/>
        <v>-</v>
      </c>
      <c r="I27" s="195" t="s">
        <v>100</v>
      </c>
      <c r="J27" s="27" t="s">
        <v>100</v>
      </c>
      <c r="K27" s="191" t="str">
        <f t="shared" si="6"/>
        <v>-</v>
      </c>
      <c r="L27" s="195" t="s">
        <v>100</v>
      </c>
      <c r="M27" s="27" t="s">
        <v>100</v>
      </c>
      <c r="N27" s="191" t="str">
        <f t="shared" si="7"/>
        <v>-</v>
      </c>
      <c r="O27" s="195" t="s">
        <v>100</v>
      </c>
      <c r="P27" s="30" t="s">
        <v>100</v>
      </c>
      <c r="Q27" s="196" t="str">
        <f t="shared" si="11"/>
        <v>-</v>
      </c>
      <c r="R27" s="195">
        <v>15</v>
      </c>
      <c r="S27" s="30">
        <v>15</v>
      </c>
      <c r="T27" s="191">
        <f t="shared" si="8"/>
        <v>15</v>
      </c>
      <c r="U27" s="195">
        <v>29</v>
      </c>
      <c r="V27" s="30">
        <v>28</v>
      </c>
      <c r="W27" s="196">
        <f t="shared" si="9"/>
        <v>28.5</v>
      </c>
      <c r="X27" s="195">
        <v>44</v>
      </c>
      <c r="Y27" s="30">
        <v>31</v>
      </c>
      <c r="Z27" s="196">
        <f t="shared" si="10"/>
        <v>37.5</v>
      </c>
      <c r="AA27" s="195">
        <v>41</v>
      </c>
      <c r="AB27" s="30">
        <v>30</v>
      </c>
      <c r="AC27" s="208">
        <f t="shared" si="12"/>
        <v>35.5</v>
      </c>
      <c r="AD27" s="210">
        <v>35</v>
      </c>
      <c r="AE27" s="30">
        <v>33</v>
      </c>
      <c r="AF27" s="32">
        <f>IF(ISERROR(AVERAGE(AD27:AE27)),"-",(AVERAGE(AD27:AE27)))</f>
        <v>34</v>
      </c>
      <c r="AG27" s="198">
        <v>38</v>
      </c>
      <c r="AH27" s="32">
        <v>30</v>
      </c>
      <c r="AI27" s="28">
        <f>IF(ISERROR(AVERAGE(AG27:AH27)),"-",(AVERAGE(AG27:AH27)))</f>
        <v>34</v>
      </c>
      <c r="AJ27" s="198">
        <v>40</v>
      </c>
      <c r="AK27" s="32">
        <v>31</v>
      </c>
      <c r="AL27" s="28">
        <f>IF(ISERROR(AVERAGE(AJ27:AK27)),"-",(AVERAGE(AJ27:AK27)))</f>
        <v>35.5</v>
      </c>
      <c r="AM27" s="198">
        <v>42</v>
      </c>
      <c r="AN27" s="32">
        <v>33</v>
      </c>
      <c r="AO27" s="199">
        <f>IF(ISERROR(AVERAGE(AM27:AN27)),"-",(AVERAGE(AM27:AN27)))</f>
        <v>37.5</v>
      </c>
    </row>
    <row r="28" spans="2:41" ht="23.25" customHeight="1">
      <c r="B28" s="25" t="s">
        <v>19</v>
      </c>
      <c r="C28" s="195">
        <v>40</v>
      </c>
      <c r="D28" s="27" t="s">
        <v>100</v>
      </c>
      <c r="E28" s="191">
        <f t="shared" si="14"/>
        <v>40</v>
      </c>
      <c r="F28" s="195">
        <v>47</v>
      </c>
      <c r="G28" s="27" t="s">
        <v>100</v>
      </c>
      <c r="H28" s="191">
        <f t="shared" si="5"/>
        <v>47</v>
      </c>
      <c r="I28" s="195">
        <v>56</v>
      </c>
      <c r="J28" s="27" t="s">
        <v>100</v>
      </c>
      <c r="K28" s="191">
        <f t="shared" si="6"/>
        <v>56</v>
      </c>
      <c r="L28" s="195">
        <v>54</v>
      </c>
      <c r="M28" s="27" t="s">
        <v>100</v>
      </c>
      <c r="N28" s="191">
        <f t="shared" si="7"/>
        <v>54</v>
      </c>
      <c r="O28" s="195">
        <v>44</v>
      </c>
      <c r="P28" s="30">
        <v>40</v>
      </c>
      <c r="Q28" s="196">
        <f t="shared" si="11"/>
        <v>42</v>
      </c>
      <c r="R28" s="195">
        <v>59</v>
      </c>
      <c r="S28" s="30">
        <v>45</v>
      </c>
      <c r="T28" s="191">
        <f t="shared" si="8"/>
        <v>52</v>
      </c>
      <c r="U28" s="195">
        <v>53</v>
      </c>
      <c r="V28" s="30">
        <v>38</v>
      </c>
      <c r="W28" s="196">
        <f t="shared" si="9"/>
        <v>45.5</v>
      </c>
      <c r="X28" s="195">
        <v>55</v>
      </c>
      <c r="Y28" s="30">
        <v>36</v>
      </c>
      <c r="Z28" s="196">
        <f t="shared" si="10"/>
        <v>45.5</v>
      </c>
      <c r="AA28" s="195">
        <v>50</v>
      </c>
      <c r="AB28" s="30">
        <v>39</v>
      </c>
      <c r="AC28" s="208">
        <f t="shared" si="12"/>
        <v>44.5</v>
      </c>
      <c r="AD28" s="210">
        <v>61</v>
      </c>
      <c r="AE28" s="30">
        <v>46</v>
      </c>
      <c r="AF28" s="32">
        <f t="shared" si="13"/>
        <v>53.5</v>
      </c>
      <c r="AG28" s="198">
        <v>55</v>
      </c>
      <c r="AH28" s="32">
        <v>41</v>
      </c>
      <c r="AI28" s="28">
        <f t="shared" ref="AI28:AI46" si="15">IF(ISERROR(AVERAGE(AG28:AH28)),"-",(AVERAGE(AG28:AH28)))</f>
        <v>48</v>
      </c>
      <c r="AJ28" s="198">
        <v>56</v>
      </c>
      <c r="AK28" s="32">
        <v>41</v>
      </c>
      <c r="AL28" s="28">
        <f t="shared" ref="AL28:AL46" si="16">IF(ISERROR(AVERAGE(AJ28:AK28)),"-",(AVERAGE(AJ28:AK28)))</f>
        <v>48.5</v>
      </c>
      <c r="AM28" s="198">
        <v>50</v>
      </c>
      <c r="AN28" s="32">
        <v>38</v>
      </c>
      <c r="AO28" s="199">
        <f t="shared" ref="AO28:AO46" si="17">IF(ISERROR(AVERAGE(AM28:AN28)),"-",(AVERAGE(AM28:AN28)))</f>
        <v>44</v>
      </c>
    </row>
    <row r="29" spans="2:41" ht="23.25" customHeight="1">
      <c r="B29" s="25" t="s">
        <v>61</v>
      </c>
      <c r="C29" s="195" t="s">
        <v>100</v>
      </c>
      <c r="D29" s="27" t="s">
        <v>100</v>
      </c>
      <c r="E29" s="191" t="str">
        <f t="shared" si="14"/>
        <v>-</v>
      </c>
      <c r="F29" s="195" t="s">
        <v>100</v>
      </c>
      <c r="G29" s="27" t="s">
        <v>100</v>
      </c>
      <c r="H29" s="191" t="str">
        <f t="shared" si="5"/>
        <v>-</v>
      </c>
      <c r="I29" s="195" t="s">
        <v>100</v>
      </c>
      <c r="J29" s="27" t="s">
        <v>100</v>
      </c>
      <c r="K29" s="191" t="str">
        <f t="shared" si="6"/>
        <v>-</v>
      </c>
      <c r="L29" s="195" t="s">
        <v>100</v>
      </c>
      <c r="M29" s="27" t="s">
        <v>100</v>
      </c>
      <c r="N29" s="191" t="str">
        <f>IF(ISERROR(AVERAGE(L29:M29)),"-",(AVERAGE(L29:M29)))</f>
        <v>-</v>
      </c>
      <c r="O29" s="195" t="s">
        <v>100</v>
      </c>
      <c r="P29" s="30" t="s">
        <v>100</v>
      </c>
      <c r="Q29" s="196" t="str">
        <f t="shared" si="11"/>
        <v>-</v>
      </c>
      <c r="R29" s="195">
        <v>10</v>
      </c>
      <c r="S29" s="30">
        <v>10</v>
      </c>
      <c r="T29" s="191">
        <f t="shared" si="8"/>
        <v>10</v>
      </c>
      <c r="U29" s="195">
        <v>20</v>
      </c>
      <c r="V29" s="30">
        <v>20</v>
      </c>
      <c r="W29" s="196">
        <f t="shared" si="9"/>
        <v>20</v>
      </c>
      <c r="X29" s="195">
        <v>28</v>
      </c>
      <c r="Y29" s="30">
        <v>25</v>
      </c>
      <c r="Z29" s="196">
        <f t="shared" si="10"/>
        <v>26.5</v>
      </c>
      <c r="AA29" s="195">
        <v>29</v>
      </c>
      <c r="AB29" s="30">
        <v>23</v>
      </c>
      <c r="AC29" s="208">
        <f t="shared" si="12"/>
        <v>26</v>
      </c>
      <c r="AD29" s="210">
        <v>29</v>
      </c>
      <c r="AE29" s="30">
        <v>23</v>
      </c>
      <c r="AF29" s="32">
        <f t="shared" si="13"/>
        <v>26</v>
      </c>
      <c r="AG29" s="198">
        <v>33</v>
      </c>
      <c r="AH29" s="32">
        <v>31</v>
      </c>
      <c r="AI29" s="28">
        <f t="shared" si="15"/>
        <v>32</v>
      </c>
      <c r="AJ29" s="198">
        <v>38</v>
      </c>
      <c r="AK29" s="32">
        <v>37</v>
      </c>
      <c r="AL29" s="28">
        <f t="shared" si="16"/>
        <v>37.5</v>
      </c>
      <c r="AM29" s="198">
        <v>39</v>
      </c>
      <c r="AN29" s="32">
        <v>36</v>
      </c>
      <c r="AO29" s="199">
        <f t="shared" si="17"/>
        <v>37.5</v>
      </c>
    </row>
    <row r="30" spans="2:41" ht="23.25" customHeight="1">
      <c r="B30" s="25" t="s">
        <v>149</v>
      </c>
      <c r="C30" s="195" t="s">
        <v>100</v>
      </c>
      <c r="D30" s="27" t="s">
        <v>100</v>
      </c>
      <c r="E30" s="191" t="str">
        <f t="shared" si="14"/>
        <v>-</v>
      </c>
      <c r="F30" s="195" t="s">
        <v>100</v>
      </c>
      <c r="G30" s="27" t="s">
        <v>100</v>
      </c>
      <c r="H30" s="191" t="str">
        <f t="shared" si="5"/>
        <v>-</v>
      </c>
      <c r="I30" s="195" t="s">
        <v>100</v>
      </c>
      <c r="J30" s="27" t="s">
        <v>100</v>
      </c>
      <c r="K30" s="191" t="str">
        <f t="shared" si="6"/>
        <v>-</v>
      </c>
      <c r="L30" s="195" t="s">
        <v>100</v>
      </c>
      <c r="M30" s="27" t="s">
        <v>100</v>
      </c>
      <c r="N30" s="191" t="str">
        <f t="shared" si="7"/>
        <v>-</v>
      </c>
      <c r="O30" s="195" t="s">
        <v>100</v>
      </c>
      <c r="P30" s="30" t="s">
        <v>100</v>
      </c>
      <c r="Q30" s="196" t="str">
        <f t="shared" si="11"/>
        <v>-</v>
      </c>
      <c r="R30" s="195">
        <v>15</v>
      </c>
      <c r="S30" s="30">
        <v>13</v>
      </c>
      <c r="T30" s="191">
        <f t="shared" si="8"/>
        <v>14</v>
      </c>
      <c r="U30" s="195">
        <v>13</v>
      </c>
      <c r="V30" s="30">
        <v>13</v>
      </c>
      <c r="W30" s="196">
        <f t="shared" si="9"/>
        <v>13</v>
      </c>
      <c r="X30" s="195">
        <v>42</v>
      </c>
      <c r="Y30" s="30">
        <v>32</v>
      </c>
      <c r="Z30" s="196">
        <f t="shared" si="10"/>
        <v>37</v>
      </c>
      <c r="AA30" s="195">
        <v>43</v>
      </c>
      <c r="AB30" s="30">
        <v>31</v>
      </c>
      <c r="AC30" s="208">
        <f t="shared" si="12"/>
        <v>37</v>
      </c>
      <c r="AD30" s="210">
        <v>42</v>
      </c>
      <c r="AE30" s="30">
        <v>36</v>
      </c>
      <c r="AF30" s="32">
        <f t="shared" si="13"/>
        <v>39</v>
      </c>
      <c r="AG30" s="198">
        <v>43</v>
      </c>
      <c r="AH30" s="32">
        <v>40</v>
      </c>
      <c r="AI30" s="28">
        <f t="shared" si="15"/>
        <v>41.5</v>
      </c>
      <c r="AJ30" s="198">
        <v>41</v>
      </c>
      <c r="AK30" s="32">
        <v>31</v>
      </c>
      <c r="AL30" s="28">
        <f t="shared" si="16"/>
        <v>36</v>
      </c>
      <c r="AM30" s="198">
        <v>39</v>
      </c>
      <c r="AN30" s="32">
        <v>29</v>
      </c>
      <c r="AO30" s="199">
        <f t="shared" si="17"/>
        <v>34</v>
      </c>
    </row>
    <row r="31" spans="2:41" ht="23.25" customHeight="1">
      <c r="B31" s="25" t="s">
        <v>41</v>
      </c>
      <c r="C31" s="195" t="s">
        <v>100</v>
      </c>
      <c r="D31" s="27" t="s">
        <v>100</v>
      </c>
      <c r="E31" s="191" t="str">
        <f t="shared" si="14"/>
        <v>-</v>
      </c>
      <c r="F31" s="195" t="s">
        <v>100</v>
      </c>
      <c r="G31" s="27" t="s">
        <v>100</v>
      </c>
      <c r="H31" s="191" t="str">
        <f t="shared" si="5"/>
        <v>-</v>
      </c>
      <c r="I31" s="195" t="s">
        <v>100</v>
      </c>
      <c r="J31" s="27" t="s">
        <v>100</v>
      </c>
      <c r="K31" s="191" t="str">
        <f t="shared" si="6"/>
        <v>-</v>
      </c>
      <c r="L31" s="195">
        <v>20</v>
      </c>
      <c r="M31" s="27" t="s">
        <v>100</v>
      </c>
      <c r="N31" s="191">
        <f t="shared" si="7"/>
        <v>20</v>
      </c>
      <c r="O31" s="195">
        <v>35</v>
      </c>
      <c r="P31" s="30">
        <v>33</v>
      </c>
      <c r="Q31" s="196">
        <f t="shared" si="11"/>
        <v>34</v>
      </c>
      <c r="R31" s="195">
        <v>59</v>
      </c>
      <c r="S31" s="30">
        <v>39</v>
      </c>
      <c r="T31" s="191">
        <f t="shared" si="8"/>
        <v>49</v>
      </c>
      <c r="U31" s="195">
        <v>59</v>
      </c>
      <c r="V31" s="30">
        <v>42</v>
      </c>
      <c r="W31" s="196">
        <f t="shared" si="9"/>
        <v>50.5</v>
      </c>
      <c r="X31" s="195">
        <v>62</v>
      </c>
      <c r="Y31" s="30">
        <v>40</v>
      </c>
      <c r="Z31" s="196">
        <f t="shared" si="10"/>
        <v>51</v>
      </c>
      <c r="AA31" s="195">
        <v>58</v>
      </c>
      <c r="AB31" s="30">
        <v>43</v>
      </c>
      <c r="AC31" s="208">
        <f t="shared" si="12"/>
        <v>50.5</v>
      </c>
      <c r="AD31" s="210">
        <v>61</v>
      </c>
      <c r="AE31" s="30">
        <v>38</v>
      </c>
      <c r="AF31" s="32">
        <f t="shared" si="13"/>
        <v>49.5</v>
      </c>
      <c r="AG31" s="198">
        <v>49</v>
      </c>
      <c r="AH31" s="32">
        <v>35</v>
      </c>
      <c r="AI31" s="28">
        <f t="shared" si="15"/>
        <v>42</v>
      </c>
      <c r="AJ31" s="198">
        <v>48</v>
      </c>
      <c r="AK31" s="32">
        <v>32</v>
      </c>
      <c r="AL31" s="28">
        <f t="shared" si="16"/>
        <v>40</v>
      </c>
      <c r="AM31" s="198">
        <v>42</v>
      </c>
      <c r="AN31" s="32">
        <v>33</v>
      </c>
      <c r="AO31" s="199">
        <f t="shared" si="17"/>
        <v>37.5</v>
      </c>
    </row>
    <row r="32" spans="2:41" ht="23.25" customHeight="1">
      <c r="B32" s="25" t="s">
        <v>52</v>
      </c>
      <c r="C32" s="195" t="s">
        <v>100</v>
      </c>
      <c r="D32" s="27" t="s">
        <v>100</v>
      </c>
      <c r="E32" s="191" t="str">
        <f t="shared" si="14"/>
        <v>-</v>
      </c>
      <c r="F32" s="195" t="s">
        <v>100</v>
      </c>
      <c r="G32" s="27" t="s">
        <v>100</v>
      </c>
      <c r="H32" s="191" t="str">
        <f t="shared" si="5"/>
        <v>-</v>
      </c>
      <c r="I32" s="195" t="s">
        <v>100</v>
      </c>
      <c r="J32" s="27" t="s">
        <v>100</v>
      </c>
      <c r="K32" s="191" t="str">
        <f t="shared" si="6"/>
        <v>-</v>
      </c>
      <c r="L32" s="195" t="s">
        <v>100</v>
      </c>
      <c r="M32" s="27" t="s">
        <v>100</v>
      </c>
      <c r="N32" s="191" t="str">
        <f t="shared" si="7"/>
        <v>-</v>
      </c>
      <c r="O32" s="195">
        <v>20</v>
      </c>
      <c r="P32" s="30">
        <v>20</v>
      </c>
      <c r="Q32" s="196">
        <f t="shared" si="11"/>
        <v>20</v>
      </c>
      <c r="R32" s="195">
        <v>40</v>
      </c>
      <c r="S32" s="30">
        <v>39</v>
      </c>
      <c r="T32" s="191">
        <f t="shared" si="8"/>
        <v>39.5</v>
      </c>
      <c r="U32" s="195">
        <v>50</v>
      </c>
      <c r="V32" s="30">
        <v>39</v>
      </c>
      <c r="W32" s="196">
        <f t="shared" si="9"/>
        <v>44.5</v>
      </c>
      <c r="X32" s="195">
        <v>57</v>
      </c>
      <c r="Y32" s="30">
        <v>51</v>
      </c>
      <c r="Z32" s="196">
        <f t="shared" si="10"/>
        <v>54</v>
      </c>
      <c r="AA32" s="195">
        <v>52</v>
      </c>
      <c r="AB32" s="30">
        <v>35</v>
      </c>
      <c r="AC32" s="208">
        <f t="shared" si="12"/>
        <v>43.5</v>
      </c>
      <c r="AD32" s="210">
        <v>54</v>
      </c>
      <c r="AE32" s="30">
        <v>51</v>
      </c>
      <c r="AF32" s="32">
        <f t="shared" si="13"/>
        <v>52.5</v>
      </c>
      <c r="AG32" s="198">
        <v>55</v>
      </c>
      <c r="AH32" s="32">
        <v>50</v>
      </c>
      <c r="AI32" s="28">
        <f t="shared" si="15"/>
        <v>52.5</v>
      </c>
      <c r="AJ32" s="198">
        <v>23</v>
      </c>
      <c r="AK32" s="32">
        <v>23</v>
      </c>
      <c r="AL32" s="28">
        <f t="shared" si="16"/>
        <v>23</v>
      </c>
      <c r="AM32" s="198">
        <v>54</v>
      </c>
      <c r="AN32" s="32">
        <v>49</v>
      </c>
      <c r="AO32" s="199">
        <f t="shared" si="17"/>
        <v>51.5</v>
      </c>
    </row>
    <row r="33" spans="2:41" ht="23.25" customHeight="1">
      <c r="B33" s="25" t="s">
        <v>37</v>
      </c>
      <c r="C33" s="195" t="s">
        <v>100</v>
      </c>
      <c r="D33" s="27" t="s">
        <v>100</v>
      </c>
      <c r="E33" s="191" t="str">
        <f t="shared" si="14"/>
        <v>-</v>
      </c>
      <c r="F33" s="195" t="s">
        <v>100</v>
      </c>
      <c r="G33" s="27" t="s">
        <v>100</v>
      </c>
      <c r="H33" s="191" t="str">
        <f t="shared" si="5"/>
        <v>-</v>
      </c>
      <c r="I33" s="195">
        <v>15</v>
      </c>
      <c r="J33" s="27" t="s">
        <v>100</v>
      </c>
      <c r="K33" s="191">
        <f t="shared" si="6"/>
        <v>15</v>
      </c>
      <c r="L33" s="195">
        <v>32</v>
      </c>
      <c r="M33" s="27" t="s">
        <v>100</v>
      </c>
      <c r="N33" s="191">
        <f t="shared" si="7"/>
        <v>32</v>
      </c>
      <c r="O33" s="195">
        <v>48</v>
      </c>
      <c r="P33" s="30">
        <v>36</v>
      </c>
      <c r="Q33" s="196">
        <f t="shared" si="11"/>
        <v>42</v>
      </c>
      <c r="R33" s="195">
        <v>60</v>
      </c>
      <c r="S33" s="30">
        <v>42</v>
      </c>
      <c r="T33" s="191">
        <f t="shared" si="8"/>
        <v>51</v>
      </c>
      <c r="U33" s="195">
        <v>59</v>
      </c>
      <c r="V33" s="30">
        <v>43</v>
      </c>
      <c r="W33" s="196">
        <f t="shared" si="9"/>
        <v>51</v>
      </c>
      <c r="X33" s="195">
        <v>62</v>
      </c>
      <c r="Y33" s="30">
        <v>38</v>
      </c>
      <c r="Z33" s="196">
        <f t="shared" si="10"/>
        <v>50</v>
      </c>
      <c r="AA33" s="195">
        <v>55</v>
      </c>
      <c r="AB33" s="30">
        <v>37</v>
      </c>
      <c r="AC33" s="208">
        <f t="shared" si="12"/>
        <v>46</v>
      </c>
      <c r="AD33" s="210">
        <v>62</v>
      </c>
      <c r="AE33" s="30">
        <v>42</v>
      </c>
      <c r="AF33" s="32">
        <f t="shared" si="13"/>
        <v>52</v>
      </c>
      <c r="AG33" s="198">
        <v>62</v>
      </c>
      <c r="AH33" s="32">
        <v>45</v>
      </c>
      <c r="AI33" s="28">
        <f t="shared" si="15"/>
        <v>53.5</v>
      </c>
      <c r="AJ33" s="198">
        <v>54</v>
      </c>
      <c r="AK33" s="32">
        <v>45</v>
      </c>
      <c r="AL33" s="28">
        <f t="shared" si="16"/>
        <v>49.5</v>
      </c>
      <c r="AM33" s="210">
        <v>61</v>
      </c>
      <c r="AN33" s="30">
        <v>41</v>
      </c>
      <c r="AO33" s="199">
        <f t="shared" si="17"/>
        <v>51</v>
      </c>
    </row>
    <row r="34" spans="2:41" ht="23.25" customHeight="1">
      <c r="B34" s="25" t="s">
        <v>74</v>
      </c>
      <c r="C34" s="195" t="s">
        <v>100</v>
      </c>
      <c r="D34" s="27" t="s">
        <v>100</v>
      </c>
      <c r="E34" s="191" t="str">
        <f t="shared" si="14"/>
        <v>-</v>
      </c>
      <c r="F34" s="195" t="s">
        <v>100</v>
      </c>
      <c r="G34" s="27" t="s">
        <v>100</v>
      </c>
      <c r="H34" s="191" t="str">
        <f t="shared" si="5"/>
        <v>-</v>
      </c>
      <c r="I34" s="195" t="s">
        <v>100</v>
      </c>
      <c r="J34" s="27" t="s">
        <v>100</v>
      </c>
      <c r="K34" s="191" t="str">
        <f t="shared" si="6"/>
        <v>-</v>
      </c>
      <c r="L34" s="195" t="s">
        <v>100</v>
      </c>
      <c r="M34" s="27" t="s">
        <v>100</v>
      </c>
      <c r="N34" s="191" t="str">
        <f t="shared" si="7"/>
        <v>-</v>
      </c>
      <c r="O34" s="195" t="s">
        <v>100</v>
      </c>
      <c r="P34" s="30" t="s">
        <v>100</v>
      </c>
      <c r="Q34" s="196" t="str">
        <f t="shared" si="11"/>
        <v>-</v>
      </c>
      <c r="R34" s="195" t="s">
        <v>100</v>
      </c>
      <c r="S34" s="30" t="s">
        <v>100</v>
      </c>
      <c r="T34" s="191" t="str">
        <f t="shared" si="8"/>
        <v>-</v>
      </c>
      <c r="U34" s="195">
        <v>15</v>
      </c>
      <c r="V34" s="30">
        <v>14</v>
      </c>
      <c r="W34" s="196">
        <f t="shared" si="9"/>
        <v>14.5</v>
      </c>
      <c r="X34" s="195">
        <v>25</v>
      </c>
      <c r="Y34" s="30">
        <v>22</v>
      </c>
      <c r="Z34" s="196">
        <f t="shared" si="10"/>
        <v>23.5</v>
      </c>
      <c r="AA34" s="195">
        <v>35</v>
      </c>
      <c r="AB34" s="30">
        <v>25</v>
      </c>
      <c r="AC34" s="208">
        <f t="shared" si="12"/>
        <v>30</v>
      </c>
      <c r="AD34" s="210">
        <v>36</v>
      </c>
      <c r="AE34" s="30">
        <v>30</v>
      </c>
      <c r="AF34" s="32">
        <f t="shared" si="13"/>
        <v>33</v>
      </c>
      <c r="AG34" s="198">
        <v>44</v>
      </c>
      <c r="AH34" s="32">
        <v>36</v>
      </c>
      <c r="AI34" s="28">
        <f t="shared" si="15"/>
        <v>40</v>
      </c>
      <c r="AJ34" s="198">
        <v>67</v>
      </c>
      <c r="AK34" s="32">
        <v>45</v>
      </c>
      <c r="AL34" s="28">
        <f t="shared" si="16"/>
        <v>56</v>
      </c>
      <c r="AM34" s="210">
        <v>52</v>
      </c>
      <c r="AN34" s="30">
        <v>42</v>
      </c>
      <c r="AO34" s="199">
        <f t="shared" si="17"/>
        <v>47</v>
      </c>
    </row>
    <row r="35" spans="2:41" ht="23.25" customHeight="1">
      <c r="B35" s="29" t="s">
        <v>88</v>
      </c>
      <c r="C35" s="195" t="s">
        <v>100</v>
      </c>
      <c r="D35" s="27" t="s">
        <v>100</v>
      </c>
      <c r="E35" s="27" t="s">
        <v>100</v>
      </c>
      <c r="F35" s="195" t="s">
        <v>100</v>
      </c>
      <c r="G35" s="27" t="s">
        <v>100</v>
      </c>
      <c r="H35" s="27" t="s">
        <v>100</v>
      </c>
      <c r="I35" s="195" t="s">
        <v>100</v>
      </c>
      <c r="J35" s="27" t="s">
        <v>100</v>
      </c>
      <c r="K35" s="27" t="s">
        <v>100</v>
      </c>
      <c r="L35" s="195" t="s">
        <v>100</v>
      </c>
      <c r="M35" s="27" t="s">
        <v>100</v>
      </c>
      <c r="N35" s="27" t="s">
        <v>100</v>
      </c>
      <c r="O35" s="195" t="s">
        <v>100</v>
      </c>
      <c r="P35" s="30" t="s">
        <v>100</v>
      </c>
      <c r="Q35" s="196" t="s">
        <v>100</v>
      </c>
      <c r="R35" s="195" t="s">
        <v>100</v>
      </c>
      <c r="S35" s="30" t="s">
        <v>100</v>
      </c>
      <c r="T35" s="191" t="s">
        <v>100</v>
      </c>
      <c r="U35" s="195" t="s">
        <v>100</v>
      </c>
      <c r="V35" s="30" t="s">
        <v>100</v>
      </c>
      <c r="W35" s="196" t="s">
        <v>100</v>
      </c>
      <c r="X35" s="195" t="s">
        <v>100</v>
      </c>
      <c r="Y35" s="30" t="s">
        <v>100</v>
      </c>
      <c r="Z35" s="196" t="s">
        <v>100</v>
      </c>
      <c r="AA35" s="195" t="s">
        <v>100</v>
      </c>
      <c r="AB35" s="30">
        <v>11</v>
      </c>
      <c r="AC35" s="208">
        <f t="shared" si="12"/>
        <v>11</v>
      </c>
      <c r="AD35" s="210">
        <v>11</v>
      </c>
      <c r="AE35" s="30">
        <v>8</v>
      </c>
      <c r="AF35" s="32">
        <f t="shared" si="13"/>
        <v>9.5</v>
      </c>
      <c r="AG35" s="198">
        <v>16</v>
      </c>
      <c r="AH35" s="32">
        <v>13</v>
      </c>
      <c r="AI35" s="28">
        <f t="shared" si="15"/>
        <v>14.5</v>
      </c>
      <c r="AJ35" s="198">
        <v>49</v>
      </c>
      <c r="AK35" s="32">
        <v>41</v>
      </c>
      <c r="AL35" s="28">
        <f t="shared" si="16"/>
        <v>45</v>
      </c>
      <c r="AM35" s="210">
        <v>22</v>
      </c>
      <c r="AN35" s="30">
        <v>22</v>
      </c>
      <c r="AO35" s="199">
        <f t="shared" si="17"/>
        <v>22</v>
      </c>
    </row>
    <row r="36" spans="2:41" ht="23.25" customHeight="1">
      <c r="B36" s="25" t="s">
        <v>28</v>
      </c>
      <c r="C36" s="195">
        <v>31</v>
      </c>
      <c r="D36" s="27" t="s">
        <v>100</v>
      </c>
      <c r="E36" s="191">
        <f t="shared" si="14"/>
        <v>31</v>
      </c>
      <c r="F36" s="195">
        <v>37</v>
      </c>
      <c r="G36" s="27" t="s">
        <v>100</v>
      </c>
      <c r="H36" s="191">
        <f t="shared" si="5"/>
        <v>37</v>
      </c>
      <c r="I36" s="195">
        <v>49</v>
      </c>
      <c r="J36" s="27" t="s">
        <v>100</v>
      </c>
      <c r="K36" s="191">
        <f t="shared" si="6"/>
        <v>49</v>
      </c>
      <c r="L36" s="195">
        <v>56</v>
      </c>
      <c r="M36" s="27" t="s">
        <v>100</v>
      </c>
      <c r="N36" s="191">
        <f t="shared" si="7"/>
        <v>56</v>
      </c>
      <c r="O36" s="195">
        <v>38</v>
      </c>
      <c r="P36" s="30">
        <v>33</v>
      </c>
      <c r="Q36" s="196">
        <f t="shared" si="11"/>
        <v>35.5</v>
      </c>
      <c r="R36" s="195">
        <v>52</v>
      </c>
      <c r="S36" s="30">
        <v>41</v>
      </c>
      <c r="T36" s="191">
        <f t="shared" si="8"/>
        <v>46.5</v>
      </c>
      <c r="U36" s="195">
        <v>51</v>
      </c>
      <c r="V36" s="30">
        <v>36</v>
      </c>
      <c r="W36" s="196">
        <f t="shared" si="9"/>
        <v>43.5</v>
      </c>
      <c r="X36" s="195">
        <v>46</v>
      </c>
      <c r="Y36" s="30">
        <v>31</v>
      </c>
      <c r="Z36" s="196">
        <f t="shared" si="10"/>
        <v>38.5</v>
      </c>
      <c r="AA36" s="195">
        <v>41</v>
      </c>
      <c r="AB36" s="30">
        <v>22</v>
      </c>
      <c r="AC36" s="208">
        <f t="shared" si="12"/>
        <v>31.5</v>
      </c>
      <c r="AD36" s="210">
        <v>34</v>
      </c>
      <c r="AE36" s="30">
        <v>22</v>
      </c>
      <c r="AF36" s="32">
        <f t="shared" si="13"/>
        <v>28</v>
      </c>
      <c r="AG36" s="198">
        <v>33</v>
      </c>
      <c r="AH36" s="32">
        <v>22</v>
      </c>
      <c r="AI36" s="28">
        <f t="shared" si="15"/>
        <v>27.5</v>
      </c>
      <c r="AJ36" s="198">
        <v>21</v>
      </c>
      <c r="AK36" s="32">
        <v>14</v>
      </c>
      <c r="AL36" s="28">
        <f t="shared" si="16"/>
        <v>17.5</v>
      </c>
      <c r="AM36" s="210">
        <v>30</v>
      </c>
      <c r="AN36" s="30">
        <v>23</v>
      </c>
      <c r="AO36" s="199">
        <f t="shared" si="17"/>
        <v>26.5</v>
      </c>
    </row>
    <row r="37" spans="2:41" ht="23.25" customHeight="1">
      <c r="B37" s="25" t="s">
        <v>34</v>
      </c>
      <c r="C37" s="195" t="s">
        <v>100</v>
      </c>
      <c r="D37" s="27" t="s">
        <v>100</v>
      </c>
      <c r="E37" s="191" t="str">
        <f t="shared" si="14"/>
        <v>-</v>
      </c>
      <c r="F37" s="195">
        <v>15</v>
      </c>
      <c r="G37" s="27" t="s">
        <v>100</v>
      </c>
      <c r="H37" s="191">
        <f t="shared" si="5"/>
        <v>15</v>
      </c>
      <c r="I37" s="195">
        <v>29</v>
      </c>
      <c r="J37" s="27" t="s">
        <v>100</v>
      </c>
      <c r="K37" s="191">
        <f t="shared" si="6"/>
        <v>29</v>
      </c>
      <c r="L37" s="195">
        <v>44</v>
      </c>
      <c r="M37" s="27" t="s">
        <v>100</v>
      </c>
      <c r="N37" s="191">
        <f t="shared" si="7"/>
        <v>44</v>
      </c>
      <c r="O37" s="195">
        <v>46</v>
      </c>
      <c r="P37" s="30">
        <v>43</v>
      </c>
      <c r="Q37" s="196">
        <f t="shared" si="11"/>
        <v>44.5</v>
      </c>
      <c r="R37" s="195">
        <v>47</v>
      </c>
      <c r="S37" s="30">
        <v>36</v>
      </c>
      <c r="T37" s="191">
        <f t="shared" si="8"/>
        <v>41.5</v>
      </c>
      <c r="U37" s="195">
        <v>52</v>
      </c>
      <c r="V37" s="30">
        <v>39</v>
      </c>
      <c r="W37" s="196">
        <f t="shared" si="9"/>
        <v>45.5</v>
      </c>
      <c r="X37" s="195">
        <v>47</v>
      </c>
      <c r="Y37" s="30">
        <v>40</v>
      </c>
      <c r="Z37" s="196">
        <f t="shared" si="10"/>
        <v>43.5</v>
      </c>
      <c r="AA37" s="195">
        <v>46</v>
      </c>
      <c r="AB37" s="30">
        <v>22</v>
      </c>
      <c r="AC37" s="208">
        <f t="shared" si="12"/>
        <v>34</v>
      </c>
      <c r="AD37" s="210">
        <v>38</v>
      </c>
      <c r="AE37" s="30">
        <v>33</v>
      </c>
      <c r="AF37" s="32">
        <f t="shared" si="13"/>
        <v>35.5</v>
      </c>
      <c r="AG37" s="198">
        <v>39</v>
      </c>
      <c r="AH37" s="32">
        <v>31</v>
      </c>
      <c r="AI37" s="28">
        <f t="shared" si="15"/>
        <v>35</v>
      </c>
      <c r="AJ37" s="198">
        <v>34</v>
      </c>
      <c r="AK37" s="32">
        <v>22</v>
      </c>
      <c r="AL37" s="28">
        <f t="shared" si="16"/>
        <v>28</v>
      </c>
      <c r="AM37" s="210">
        <v>51</v>
      </c>
      <c r="AN37" s="30">
        <v>49</v>
      </c>
      <c r="AO37" s="199">
        <f t="shared" si="17"/>
        <v>50</v>
      </c>
    </row>
    <row r="38" spans="2:41" ht="23.25" customHeight="1">
      <c r="B38" s="25" t="s">
        <v>24</v>
      </c>
      <c r="C38" s="195">
        <v>46</v>
      </c>
      <c r="D38" s="27" t="s">
        <v>100</v>
      </c>
      <c r="E38" s="191">
        <f t="shared" si="14"/>
        <v>46</v>
      </c>
      <c r="F38" s="195">
        <v>51</v>
      </c>
      <c r="G38" s="27" t="s">
        <v>100</v>
      </c>
      <c r="H38" s="191">
        <f t="shared" si="5"/>
        <v>51</v>
      </c>
      <c r="I38" s="195">
        <v>48</v>
      </c>
      <c r="J38" s="27" t="s">
        <v>100</v>
      </c>
      <c r="K38" s="191">
        <f t="shared" si="6"/>
        <v>48</v>
      </c>
      <c r="L38" s="195">
        <v>55</v>
      </c>
      <c r="M38" s="27" t="s">
        <v>100</v>
      </c>
      <c r="N38" s="191">
        <f t="shared" si="7"/>
        <v>55</v>
      </c>
      <c r="O38" s="195">
        <v>53</v>
      </c>
      <c r="P38" s="30">
        <v>51</v>
      </c>
      <c r="Q38" s="196">
        <f t="shared" si="11"/>
        <v>52</v>
      </c>
      <c r="R38" s="195">
        <v>58</v>
      </c>
      <c r="S38" s="30">
        <v>54</v>
      </c>
      <c r="T38" s="191">
        <f t="shared" si="8"/>
        <v>56</v>
      </c>
      <c r="U38" s="195">
        <v>53</v>
      </c>
      <c r="V38" s="30">
        <v>51</v>
      </c>
      <c r="W38" s="196">
        <f t="shared" si="9"/>
        <v>52</v>
      </c>
      <c r="X38" s="195">
        <v>52</v>
      </c>
      <c r="Y38" s="30">
        <v>52</v>
      </c>
      <c r="Z38" s="196">
        <f t="shared" si="10"/>
        <v>52</v>
      </c>
      <c r="AA38" s="195">
        <v>41</v>
      </c>
      <c r="AB38" s="30">
        <v>38</v>
      </c>
      <c r="AC38" s="208">
        <f t="shared" si="12"/>
        <v>39.5</v>
      </c>
      <c r="AD38" s="210">
        <v>47</v>
      </c>
      <c r="AE38" s="30">
        <v>45</v>
      </c>
      <c r="AF38" s="32">
        <f t="shared" si="13"/>
        <v>46</v>
      </c>
      <c r="AG38" s="198">
        <v>42</v>
      </c>
      <c r="AH38" s="32">
        <v>38</v>
      </c>
      <c r="AI38" s="28">
        <f t="shared" si="15"/>
        <v>40</v>
      </c>
      <c r="AJ38" s="198">
        <v>30</v>
      </c>
      <c r="AK38" s="32">
        <v>29</v>
      </c>
      <c r="AL38" s="28">
        <f t="shared" si="16"/>
        <v>29.5</v>
      </c>
      <c r="AM38" s="210">
        <v>50</v>
      </c>
      <c r="AN38" s="30">
        <v>43</v>
      </c>
      <c r="AO38" s="199">
        <f t="shared" si="17"/>
        <v>46.5</v>
      </c>
    </row>
    <row r="39" spans="2:41" ht="23.25" customHeight="1">
      <c r="B39" s="25" t="s">
        <v>45</v>
      </c>
      <c r="C39" s="195" t="s">
        <v>100</v>
      </c>
      <c r="D39" s="27" t="s">
        <v>100</v>
      </c>
      <c r="E39" s="191" t="str">
        <f t="shared" si="14"/>
        <v>-</v>
      </c>
      <c r="F39" s="195" t="s">
        <v>100</v>
      </c>
      <c r="G39" s="27" t="s">
        <v>100</v>
      </c>
      <c r="H39" s="191" t="str">
        <f t="shared" si="5"/>
        <v>-</v>
      </c>
      <c r="I39" s="195" t="s">
        <v>100</v>
      </c>
      <c r="J39" s="27" t="s">
        <v>100</v>
      </c>
      <c r="K39" s="191" t="str">
        <f t="shared" si="6"/>
        <v>-</v>
      </c>
      <c r="L39" s="195">
        <v>20</v>
      </c>
      <c r="M39" s="27" t="s">
        <v>100</v>
      </c>
      <c r="N39" s="191">
        <f t="shared" si="7"/>
        <v>20</v>
      </c>
      <c r="O39" s="195">
        <v>40</v>
      </c>
      <c r="P39" s="30">
        <v>39</v>
      </c>
      <c r="Q39" s="196">
        <f t="shared" si="11"/>
        <v>39.5</v>
      </c>
      <c r="R39" s="195">
        <v>53</v>
      </c>
      <c r="S39" s="30">
        <v>40</v>
      </c>
      <c r="T39" s="191">
        <f t="shared" si="8"/>
        <v>46.5</v>
      </c>
      <c r="U39" s="195">
        <v>58</v>
      </c>
      <c r="V39" s="30">
        <v>39</v>
      </c>
      <c r="W39" s="196">
        <f t="shared" si="9"/>
        <v>48.5</v>
      </c>
      <c r="X39" s="195">
        <v>56</v>
      </c>
      <c r="Y39" s="30">
        <v>42</v>
      </c>
      <c r="Z39" s="196">
        <f t="shared" si="10"/>
        <v>49</v>
      </c>
      <c r="AA39" s="195">
        <v>58</v>
      </c>
      <c r="AB39" s="30">
        <v>39</v>
      </c>
      <c r="AC39" s="208">
        <f t="shared" si="12"/>
        <v>48.5</v>
      </c>
      <c r="AD39" s="210">
        <v>60</v>
      </c>
      <c r="AE39" s="30">
        <v>48</v>
      </c>
      <c r="AF39" s="32">
        <f t="shared" si="13"/>
        <v>54</v>
      </c>
      <c r="AG39" s="198">
        <v>56</v>
      </c>
      <c r="AH39" s="32">
        <v>35</v>
      </c>
      <c r="AI39" s="28">
        <f t="shared" si="15"/>
        <v>45.5</v>
      </c>
      <c r="AJ39" s="198">
        <v>44</v>
      </c>
      <c r="AK39" s="32">
        <v>33</v>
      </c>
      <c r="AL39" s="28">
        <f t="shared" si="16"/>
        <v>38.5</v>
      </c>
      <c r="AM39" s="210">
        <v>61</v>
      </c>
      <c r="AN39" s="30">
        <v>54</v>
      </c>
      <c r="AO39" s="199">
        <f t="shared" si="17"/>
        <v>57.5</v>
      </c>
    </row>
    <row r="40" spans="2:41" ht="23.25" customHeight="1">
      <c r="B40" s="25" t="s">
        <v>68</v>
      </c>
      <c r="C40" s="195" t="s">
        <v>100</v>
      </c>
      <c r="D40" s="27" t="s">
        <v>100</v>
      </c>
      <c r="E40" s="191" t="str">
        <f t="shared" si="14"/>
        <v>-</v>
      </c>
      <c r="F40" s="195" t="s">
        <v>100</v>
      </c>
      <c r="G40" s="27" t="s">
        <v>100</v>
      </c>
      <c r="H40" s="191" t="str">
        <f t="shared" si="5"/>
        <v>-</v>
      </c>
      <c r="I40" s="195" t="s">
        <v>100</v>
      </c>
      <c r="J40" s="27" t="s">
        <v>100</v>
      </c>
      <c r="K40" s="191" t="str">
        <f t="shared" si="6"/>
        <v>-</v>
      </c>
      <c r="L40" s="195" t="s">
        <v>100</v>
      </c>
      <c r="M40" s="27" t="s">
        <v>100</v>
      </c>
      <c r="N40" s="191" t="str">
        <f t="shared" si="7"/>
        <v>-</v>
      </c>
      <c r="O40" s="195" t="s">
        <v>100</v>
      </c>
      <c r="P40" s="30" t="s">
        <v>100</v>
      </c>
      <c r="Q40" s="196" t="str">
        <f t="shared" si="11"/>
        <v>-</v>
      </c>
      <c r="R40" s="195">
        <v>20</v>
      </c>
      <c r="S40" s="30">
        <v>20</v>
      </c>
      <c r="T40" s="191">
        <f t="shared" si="8"/>
        <v>20</v>
      </c>
      <c r="U40" s="195">
        <v>35</v>
      </c>
      <c r="V40" s="30">
        <v>28</v>
      </c>
      <c r="W40" s="196">
        <f t="shared" si="9"/>
        <v>31.5</v>
      </c>
      <c r="X40" s="195">
        <v>40</v>
      </c>
      <c r="Y40" s="30">
        <v>23</v>
      </c>
      <c r="Z40" s="196">
        <f t="shared" si="10"/>
        <v>31.5</v>
      </c>
      <c r="AA40" s="195">
        <v>32</v>
      </c>
      <c r="AB40" s="30">
        <v>21</v>
      </c>
      <c r="AC40" s="208">
        <f t="shared" si="12"/>
        <v>26.5</v>
      </c>
      <c r="AD40" s="210">
        <v>30</v>
      </c>
      <c r="AE40" s="30">
        <v>21</v>
      </c>
      <c r="AF40" s="32">
        <f t="shared" si="13"/>
        <v>25.5</v>
      </c>
      <c r="AG40" s="198">
        <v>34</v>
      </c>
      <c r="AH40" s="32">
        <v>17</v>
      </c>
      <c r="AI40" s="28">
        <f t="shared" si="15"/>
        <v>25.5</v>
      </c>
      <c r="AJ40" s="198">
        <v>48</v>
      </c>
      <c r="AK40" s="32">
        <v>39</v>
      </c>
      <c r="AL40" s="28">
        <f t="shared" si="16"/>
        <v>43.5</v>
      </c>
      <c r="AM40" s="210">
        <v>36</v>
      </c>
      <c r="AN40" s="30">
        <v>27</v>
      </c>
      <c r="AO40" s="199">
        <f t="shared" si="17"/>
        <v>31.5</v>
      </c>
    </row>
    <row r="41" spans="2:41" ht="23.25" customHeight="1">
      <c r="B41" s="25" t="s">
        <v>71</v>
      </c>
      <c r="C41" s="195" t="s">
        <v>100</v>
      </c>
      <c r="D41" s="27" t="s">
        <v>100</v>
      </c>
      <c r="E41" s="191" t="str">
        <f t="shared" si="14"/>
        <v>-</v>
      </c>
      <c r="F41" s="195" t="s">
        <v>100</v>
      </c>
      <c r="G41" s="27" t="s">
        <v>100</v>
      </c>
      <c r="H41" s="191" t="str">
        <f t="shared" si="5"/>
        <v>-</v>
      </c>
      <c r="I41" s="195" t="s">
        <v>100</v>
      </c>
      <c r="J41" s="27" t="s">
        <v>100</v>
      </c>
      <c r="K41" s="191" t="str">
        <f t="shared" si="6"/>
        <v>-</v>
      </c>
      <c r="L41" s="195" t="s">
        <v>100</v>
      </c>
      <c r="M41" s="27" t="s">
        <v>100</v>
      </c>
      <c r="N41" s="191" t="str">
        <f t="shared" si="7"/>
        <v>-</v>
      </c>
      <c r="O41" s="195" t="s">
        <v>100</v>
      </c>
      <c r="P41" s="30" t="s">
        <v>100</v>
      </c>
      <c r="Q41" s="196" t="str">
        <f t="shared" si="11"/>
        <v>-</v>
      </c>
      <c r="R41" s="195">
        <v>15</v>
      </c>
      <c r="S41" s="30">
        <v>15</v>
      </c>
      <c r="T41" s="191">
        <f t="shared" si="8"/>
        <v>15</v>
      </c>
      <c r="U41" s="195">
        <v>35</v>
      </c>
      <c r="V41" s="30">
        <v>34</v>
      </c>
      <c r="W41" s="196">
        <f t="shared" si="9"/>
        <v>34.5</v>
      </c>
      <c r="X41" s="195">
        <v>52</v>
      </c>
      <c r="Y41" s="30">
        <v>35</v>
      </c>
      <c r="Z41" s="196">
        <f t="shared" si="10"/>
        <v>43.5</v>
      </c>
      <c r="AA41" s="195">
        <v>46</v>
      </c>
      <c r="AB41" s="30">
        <v>35</v>
      </c>
      <c r="AC41" s="208">
        <f t="shared" si="12"/>
        <v>40.5</v>
      </c>
      <c r="AD41" s="210">
        <v>46</v>
      </c>
      <c r="AE41" s="30">
        <v>29</v>
      </c>
      <c r="AF41" s="32">
        <f t="shared" si="13"/>
        <v>37.5</v>
      </c>
      <c r="AG41" s="198">
        <v>33</v>
      </c>
      <c r="AH41" s="32">
        <v>25</v>
      </c>
      <c r="AI41" s="28">
        <f t="shared" si="15"/>
        <v>29</v>
      </c>
      <c r="AJ41" s="198">
        <v>62</v>
      </c>
      <c r="AK41" s="32">
        <v>45</v>
      </c>
      <c r="AL41" s="28">
        <f t="shared" si="16"/>
        <v>53.5</v>
      </c>
      <c r="AM41" s="210">
        <v>29</v>
      </c>
      <c r="AN41" s="30">
        <v>20</v>
      </c>
      <c r="AO41" s="199">
        <f t="shared" si="17"/>
        <v>24.5</v>
      </c>
    </row>
    <row r="42" spans="2:41" ht="23.25" customHeight="1">
      <c r="B42" s="25" t="s">
        <v>81</v>
      </c>
      <c r="C42" s="195" t="s">
        <v>100</v>
      </c>
      <c r="D42" s="27" t="s">
        <v>100</v>
      </c>
      <c r="E42" s="191" t="str">
        <f t="shared" si="14"/>
        <v>-</v>
      </c>
      <c r="F42" s="195" t="s">
        <v>100</v>
      </c>
      <c r="G42" s="27" t="s">
        <v>100</v>
      </c>
      <c r="H42" s="191" t="str">
        <f t="shared" si="5"/>
        <v>-</v>
      </c>
      <c r="I42" s="195" t="s">
        <v>100</v>
      </c>
      <c r="J42" s="27" t="s">
        <v>100</v>
      </c>
      <c r="K42" s="191" t="str">
        <f t="shared" si="6"/>
        <v>-</v>
      </c>
      <c r="L42" s="195" t="s">
        <v>100</v>
      </c>
      <c r="M42" s="27" t="s">
        <v>100</v>
      </c>
      <c r="N42" s="191" t="str">
        <f t="shared" si="7"/>
        <v>-</v>
      </c>
      <c r="O42" s="195" t="s">
        <v>100</v>
      </c>
      <c r="P42" s="30" t="s">
        <v>100</v>
      </c>
      <c r="Q42" s="196" t="str">
        <f t="shared" si="11"/>
        <v>-</v>
      </c>
      <c r="R42" s="195" t="s">
        <v>100</v>
      </c>
      <c r="S42" s="30" t="s">
        <v>100</v>
      </c>
      <c r="T42" s="191" t="str">
        <f t="shared" si="8"/>
        <v>-</v>
      </c>
      <c r="U42" s="195" t="s">
        <v>100</v>
      </c>
      <c r="V42" s="30" t="s">
        <v>100</v>
      </c>
      <c r="W42" s="196" t="str">
        <f t="shared" si="9"/>
        <v>-</v>
      </c>
      <c r="X42" s="195">
        <v>11</v>
      </c>
      <c r="Y42" s="30">
        <v>11</v>
      </c>
      <c r="Z42" s="196">
        <f t="shared" si="10"/>
        <v>11</v>
      </c>
      <c r="AA42" s="195">
        <v>25</v>
      </c>
      <c r="AB42" s="30">
        <v>25</v>
      </c>
      <c r="AC42" s="208">
        <f t="shared" si="12"/>
        <v>25</v>
      </c>
      <c r="AD42" s="210">
        <v>39</v>
      </c>
      <c r="AE42" s="30">
        <v>33</v>
      </c>
      <c r="AF42" s="32">
        <f t="shared" si="13"/>
        <v>36</v>
      </c>
      <c r="AG42" s="198">
        <v>35</v>
      </c>
      <c r="AH42" s="32">
        <v>21</v>
      </c>
      <c r="AI42" s="28">
        <f t="shared" si="15"/>
        <v>28</v>
      </c>
      <c r="AJ42" s="198">
        <v>31</v>
      </c>
      <c r="AK42" s="32">
        <v>24</v>
      </c>
      <c r="AL42" s="28">
        <f t="shared" si="16"/>
        <v>27.5</v>
      </c>
      <c r="AM42" s="210">
        <v>35</v>
      </c>
      <c r="AN42" s="30">
        <v>28</v>
      </c>
      <c r="AO42" s="199">
        <f t="shared" si="17"/>
        <v>31.5</v>
      </c>
    </row>
    <row r="43" spans="2:41" ht="23.25" customHeight="1">
      <c r="B43" s="25" t="s">
        <v>49</v>
      </c>
      <c r="C43" s="195" t="s">
        <v>100</v>
      </c>
      <c r="D43" s="27" t="s">
        <v>100</v>
      </c>
      <c r="E43" s="191" t="str">
        <f>IF(ISERROR(AVERAGE(C43:D43)),"-",(AVERAGE(C43:D43)))</f>
        <v>-</v>
      </c>
      <c r="F43" s="195" t="s">
        <v>100</v>
      </c>
      <c r="G43" s="27" t="s">
        <v>100</v>
      </c>
      <c r="H43" s="191" t="str">
        <f t="shared" ref="H43:H48" si="18">IF(ISERROR(AVERAGE(F43:G43)),"-",(AVERAGE(F43:G43)))</f>
        <v>-</v>
      </c>
      <c r="I43" s="195" t="s">
        <v>100</v>
      </c>
      <c r="J43" s="27" t="s">
        <v>100</v>
      </c>
      <c r="K43" s="191" t="str">
        <f>IF(ISERROR(AVERAGE(I43:J43)),"-",(AVERAGE(I43:J43)))</f>
        <v>-</v>
      </c>
      <c r="L43" s="195">
        <v>14</v>
      </c>
      <c r="M43" s="27" t="s">
        <v>100</v>
      </c>
      <c r="N43" s="191">
        <f t="shared" si="7"/>
        <v>14</v>
      </c>
      <c r="O43" s="195">
        <v>30</v>
      </c>
      <c r="P43" s="30">
        <v>29</v>
      </c>
      <c r="Q43" s="196">
        <f t="shared" si="11"/>
        <v>29.5</v>
      </c>
      <c r="R43" s="195">
        <v>47</v>
      </c>
      <c r="S43" s="30">
        <v>36</v>
      </c>
      <c r="T43" s="191">
        <f t="shared" si="8"/>
        <v>41.5</v>
      </c>
      <c r="U43" s="195">
        <v>54</v>
      </c>
      <c r="V43" s="30">
        <v>41</v>
      </c>
      <c r="W43" s="196">
        <f t="shared" ref="W43:W48" si="19">IF(ISERROR(AVERAGE(U43:V43)),"-",(AVERAGE(U43:V43)))</f>
        <v>47.5</v>
      </c>
      <c r="X43" s="195">
        <v>55</v>
      </c>
      <c r="Y43" s="30">
        <v>39</v>
      </c>
      <c r="Z43" s="196">
        <f t="shared" si="10"/>
        <v>47</v>
      </c>
      <c r="AA43" s="195">
        <v>48</v>
      </c>
      <c r="AB43" s="30">
        <v>35</v>
      </c>
      <c r="AC43" s="208">
        <f t="shared" si="12"/>
        <v>41.5</v>
      </c>
      <c r="AD43" s="210">
        <v>44</v>
      </c>
      <c r="AE43" s="30">
        <v>31</v>
      </c>
      <c r="AF43" s="32">
        <f t="shared" si="13"/>
        <v>37.5</v>
      </c>
      <c r="AG43" s="198">
        <v>49</v>
      </c>
      <c r="AH43" s="32">
        <v>37</v>
      </c>
      <c r="AI43" s="28">
        <f t="shared" si="15"/>
        <v>43</v>
      </c>
      <c r="AJ43" s="198">
        <v>27</v>
      </c>
      <c r="AK43" s="32">
        <v>27</v>
      </c>
      <c r="AL43" s="28">
        <f t="shared" si="16"/>
        <v>27</v>
      </c>
      <c r="AM43" s="210">
        <v>54</v>
      </c>
      <c r="AN43" s="30">
        <v>40</v>
      </c>
      <c r="AO43" s="199">
        <f t="shared" si="17"/>
        <v>47</v>
      </c>
    </row>
    <row r="44" spans="2:41" ht="23.25" customHeight="1">
      <c r="B44" s="211" t="s">
        <v>93</v>
      </c>
      <c r="C44" s="195" t="s">
        <v>100</v>
      </c>
      <c r="D44" s="27" t="s">
        <v>100</v>
      </c>
      <c r="E44" s="191" t="str">
        <f>IF(ISERROR(AVERAGE(C44:D44)),"-",(AVERAGE(C44:D44)))</f>
        <v>-</v>
      </c>
      <c r="F44" s="195" t="s">
        <v>100</v>
      </c>
      <c r="G44" s="27" t="s">
        <v>100</v>
      </c>
      <c r="H44" s="191" t="str">
        <f t="shared" si="18"/>
        <v>-</v>
      </c>
      <c r="I44" s="195" t="s">
        <v>100</v>
      </c>
      <c r="J44" s="27" t="s">
        <v>100</v>
      </c>
      <c r="K44" s="191" t="str">
        <f>IF(ISERROR(AVERAGE(I44:J44)),"-",(AVERAGE(I44:J44)))</f>
        <v>-</v>
      </c>
      <c r="L44" s="195" t="s">
        <v>100</v>
      </c>
      <c r="M44" s="27" t="s">
        <v>100</v>
      </c>
      <c r="N44" s="191" t="str">
        <f t="shared" si="7"/>
        <v>-</v>
      </c>
      <c r="O44" s="195" t="s">
        <v>100</v>
      </c>
      <c r="P44" s="27" t="s">
        <v>100</v>
      </c>
      <c r="Q44" s="191" t="str">
        <f t="shared" si="11"/>
        <v>-</v>
      </c>
      <c r="R44" s="195" t="s">
        <v>100</v>
      </c>
      <c r="S44" s="27" t="s">
        <v>100</v>
      </c>
      <c r="T44" s="191" t="str">
        <f t="shared" si="8"/>
        <v>-</v>
      </c>
      <c r="U44" s="195" t="s">
        <v>100</v>
      </c>
      <c r="V44" s="27" t="s">
        <v>100</v>
      </c>
      <c r="W44" s="191" t="str">
        <f t="shared" si="19"/>
        <v>-</v>
      </c>
      <c r="X44" s="195" t="s">
        <v>100</v>
      </c>
      <c r="Y44" s="27" t="s">
        <v>100</v>
      </c>
      <c r="Z44" s="191" t="str">
        <f t="shared" si="10"/>
        <v>-</v>
      </c>
      <c r="AA44" s="195" t="s">
        <v>100</v>
      </c>
      <c r="AB44" s="27" t="s">
        <v>100</v>
      </c>
      <c r="AC44" s="191" t="str">
        <f t="shared" si="12"/>
        <v>-</v>
      </c>
      <c r="AD44" s="195" t="s">
        <v>100</v>
      </c>
      <c r="AE44" s="27" t="s">
        <v>100</v>
      </c>
      <c r="AF44" s="208" t="str">
        <f t="shared" si="13"/>
        <v>-</v>
      </c>
      <c r="AG44" s="198">
        <v>11</v>
      </c>
      <c r="AH44" s="32">
        <v>11</v>
      </c>
      <c r="AI44" s="28">
        <f t="shared" si="15"/>
        <v>11</v>
      </c>
      <c r="AJ44" s="198">
        <v>28</v>
      </c>
      <c r="AK44" s="32">
        <v>20</v>
      </c>
      <c r="AL44" s="28">
        <f t="shared" si="16"/>
        <v>24</v>
      </c>
      <c r="AM44" s="210">
        <v>35</v>
      </c>
      <c r="AN44" s="30">
        <v>32</v>
      </c>
      <c r="AO44" s="199">
        <f t="shared" si="17"/>
        <v>33.5</v>
      </c>
    </row>
    <row r="45" spans="2:41" ht="23.25" customHeight="1">
      <c r="B45" s="211" t="s">
        <v>90</v>
      </c>
      <c r="C45" s="195" t="s">
        <v>100</v>
      </c>
      <c r="D45" s="27" t="s">
        <v>100</v>
      </c>
      <c r="E45" s="191" t="str">
        <f>IF(ISERROR(AVERAGE(C45:D45)),"-",(AVERAGE(C45:D45)))</f>
        <v>-</v>
      </c>
      <c r="F45" s="195" t="s">
        <v>100</v>
      </c>
      <c r="G45" s="27" t="s">
        <v>100</v>
      </c>
      <c r="H45" s="191" t="str">
        <f t="shared" si="18"/>
        <v>-</v>
      </c>
      <c r="I45" s="195" t="s">
        <v>100</v>
      </c>
      <c r="J45" s="27" t="s">
        <v>100</v>
      </c>
      <c r="K45" s="191" t="str">
        <f>IF(ISERROR(AVERAGE(I45:J45)),"-",(AVERAGE(I45:J45)))</f>
        <v>-</v>
      </c>
      <c r="L45" s="195" t="s">
        <v>100</v>
      </c>
      <c r="M45" s="27" t="s">
        <v>100</v>
      </c>
      <c r="N45" s="191" t="str">
        <f t="shared" si="7"/>
        <v>-</v>
      </c>
      <c r="O45" s="195" t="s">
        <v>100</v>
      </c>
      <c r="P45" s="27" t="s">
        <v>100</v>
      </c>
      <c r="Q45" s="191" t="str">
        <f t="shared" si="11"/>
        <v>-</v>
      </c>
      <c r="R45" s="195" t="s">
        <v>100</v>
      </c>
      <c r="S45" s="27" t="s">
        <v>100</v>
      </c>
      <c r="T45" s="191" t="str">
        <f t="shared" si="8"/>
        <v>-</v>
      </c>
      <c r="U45" s="195" t="s">
        <v>100</v>
      </c>
      <c r="V45" s="27" t="s">
        <v>100</v>
      </c>
      <c r="W45" s="191" t="str">
        <f t="shared" si="19"/>
        <v>-</v>
      </c>
      <c r="X45" s="195" t="s">
        <v>100</v>
      </c>
      <c r="Y45" s="27" t="s">
        <v>100</v>
      </c>
      <c r="Z45" s="191" t="str">
        <f t="shared" si="10"/>
        <v>-</v>
      </c>
      <c r="AA45" s="195" t="s">
        <v>100</v>
      </c>
      <c r="AB45" s="27" t="s">
        <v>100</v>
      </c>
      <c r="AC45" s="191" t="str">
        <f t="shared" si="12"/>
        <v>-</v>
      </c>
      <c r="AD45" s="195" t="s">
        <v>100</v>
      </c>
      <c r="AE45" s="27" t="s">
        <v>100</v>
      </c>
      <c r="AF45" s="208" t="str">
        <f t="shared" si="13"/>
        <v>-</v>
      </c>
      <c r="AG45" s="198">
        <v>15</v>
      </c>
      <c r="AH45" s="32">
        <v>15</v>
      </c>
      <c r="AI45" s="28">
        <f t="shared" si="15"/>
        <v>15</v>
      </c>
      <c r="AJ45" s="198">
        <v>33</v>
      </c>
      <c r="AK45" s="32">
        <v>23</v>
      </c>
      <c r="AL45" s="28">
        <f t="shared" si="16"/>
        <v>28</v>
      </c>
      <c r="AM45" s="210">
        <v>44</v>
      </c>
      <c r="AN45" s="30">
        <v>34</v>
      </c>
      <c r="AO45" s="199">
        <f t="shared" si="17"/>
        <v>39</v>
      </c>
    </row>
    <row r="46" spans="2:41" ht="23.25" customHeight="1">
      <c r="B46" s="212" t="s">
        <v>89</v>
      </c>
      <c r="C46" s="195" t="s">
        <v>100</v>
      </c>
      <c r="D46" s="27" t="s">
        <v>100</v>
      </c>
      <c r="E46" s="191" t="str">
        <f>IF(ISERROR(AVERAGE(C46:D46)),"-",(AVERAGE(C46:D46)))</f>
        <v>-</v>
      </c>
      <c r="F46" s="200" t="s">
        <v>100</v>
      </c>
      <c r="G46" s="174" t="s">
        <v>100</v>
      </c>
      <c r="H46" s="201" t="str">
        <f t="shared" si="18"/>
        <v>-</v>
      </c>
      <c r="I46" s="200" t="s">
        <v>100</v>
      </c>
      <c r="J46" s="174" t="s">
        <v>100</v>
      </c>
      <c r="K46" s="201" t="str">
        <f>IF(ISERROR(AVERAGE(I46:J46)),"-",(AVERAGE(I46:J46)))</f>
        <v>-</v>
      </c>
      <c r="L46" s="200" t="s">
        <v>100</v>
      </c>
      <c r="M46" s="174" t="s">
        <v>100</v>
      </c>
      <c r="N46" s="201" t="str">
        <f t="shared" si="7"/>
        <v>-</v>
      </c>
      <c r="O46" s="200" t="s">
        <v>100</v>
      </c>
      <c r="P46" s="174" t="s">
        <v>100</v>
      </c>
      <c r="Q46" s="201" t="str">
        <f t="shared" si="11"/>
        <v>-</v>
      </c>
      <c r="R46" s="200" t="s">
        <v>100</v>
      </c>
      <c r="S46" s="174" t="s">
        <v>100</v>
      </c>
      <c r="T46" s="201" t="str">
        <f t="shared" si="8"/>
        <v>-</v>
      </c>
      <c r="U46" s="200" t="s">
        <v>100</v>
      </c>
      <c r="V46" s="174" t="s">
        <v>100</v>
      </c>
      <c r="W46" s="201" t="str">
        <f t="shared" si="19"/>
        <v>-</v>
      </c>
      <c r="X46" s="200" t="s">
        <v>100</v>
      </c>
      <c r="Y46" s="174" t="s">
        <v>100</v>
      </c>
      <c r="Z46" s="201" t="str">
        <f t="shared" si="10"/>
        <v>-</v>
      </c>
      <c r="AA46" s="200" t="s">
        <v>100</v>
      </c>
      <c r="AB46" s="174" t="s">
        <v>100</v>
      </c>
      <c r="AC46" s="201" t="str">
        <f t="shared" si="12"/>
        <v>-</v>
      </c>
      <c r="AD46" s="200" t="s">
        <v>100</v>
      </c>
      <c r="AE46" s="174" t="s">
        <v>100</v>
      </c>
      <c r="AF46" s="213" t="str">
        <f t="shared" si="13"/>
        <v>-</v>
      </c>
      <c r="AG46" s="203">
        <v>13</v>
      </c>
      <c r="AH46" s="136">
        <v>13</v>
      </c>
      <c r="AI46" s="28">
        <f t="shared" si="15"/>
        <v>13</v>
      </c>
      <c r="AJ46" s="203">
        <v>51</v>
      </c>
      <c r="AK46" s="136">
        <v>40</v>
      </c>
      <c r="AL46" s="28">
        <f t="shared" si="16"/>
        <v>45.5</v>
      </c>
      <c r="AM46" s="734">
        <v>43</v>
      </c>
      <c r="AN46" s="157">
        <v>34</v>
      </c>
      <c r="AO46" s="199">
        <f t="shared" si="17"/>
        <v>38.5</v>
      </c>
    </row>
    <row r="47" spans="2:41" ht="23.25" customHeight="1">
      <c r="B47" s="126" t="s">
        <v>150</v>
      </c>
      <c r="C47" s="185">
        <f>SUM(C26:C46)</f>
        <v>117</v>
      </c>
      <c r="D47" s="133">
        <f>SUM(D26:D46)</f>
        <v>0</v>
      </c>
      <c r="E47" s="204">
        <f>IF(ISERROR(AVERAGE(C47:D47)),"-",(AVERAGE(C47:D47)))</f>
        <v>58.5</v>
      </c>
      <c r="F47" s="185">
        <f>SUM(F26:F46)</f>
        <v>150</v>
      </c>
      <c r="G47" s="133">
        <f>SUM(G26:G46)</f>
        <v>0</v>
      </c>
      <c r="H47" s="204">
        <f t="shared" si="18"/>
        <v>75</v>
      </c>
      <c r="I47" s="185">
        <f>SUM(I26:I46)</f>
        <v>197</v>
      </c>
      <c r="J47" s="133">
        <f>SUM(J26:J46)</f>
        <v>0</v>
      </c>
      <c r="K47" s="204">
        <f>IF(ISERROR(AVERAGE(I47:J47)),"-",(AVERAGE(I47:J47)))</f>
        <v>98.5</v>
      </c>
      <c r="L47" s="185">
        <f>SUM(L26:L46)</f>
        <v>295</v>
      </c>
      <c r="M47" s="133">
        <f>SUM(M26:M46)</f>
        <v>0</v>
      </c>
      <c r="N47" s="204">
        <f>IF(ISERROR(AVERAGE(L47:M47)),"-",(AVERAGE(L47:M47)))</f>
        <v>147.5</v>
      </c>
      <c r="O47" s="185">
        <f>SUM(O26:O46)</f>
        <v>354</v>
      </c>
      <c r="P47" s="133">
        <f>SUM(P26:P46)</f>
        <v>324</v>
      </c>
      <c r="Q47" s="186">
        <f>IF(ISERROR(AVERAGE(O47:P47)),"-",(AVERAGE(O47:P47)))</f>
        <v>339</v>
      </c>
      <c r="R47" s="185">
        <f>SUM(R26:R46)</f>
        <v>550</v>
      </c>
      <c r="S47" s="133">
        <f>SUM(S26:S46)</f>
        <v>445</v>
      </c>
      <c r="T47" s="204">
        <f>IF(ISERROR(AVERAGE(R47:S47)),"-",(AVERAGE(R47:S47)))</f>
        <v>497.5</v>
      </c>
      <c r="U47" s="185">
        <f>SUM(U26:U46)</f>
        <v>636</v>
      </c>
      <c r="V47" s="133">
        <f>SUM(V26:V46)</f>
        <v>505</v>
      </c>
      <c r="W47" s="186">
        <f t="shared" si="19"/>
        <v>570.5</v>
      </c>
      <c r="X47" s="185">
        <f>SUM(X26:X46)</f>
        <v>734</v>
      </c>
      <c r="Y47" s="133">
        <f>SUM(Y26:Y46)</f>
        <v>548</v>
      </c>
      <c r="Z47" s="186">
        <f>IF(ISERROR(AVERAGE(X47:Y47)),"-",(AVERAGE(X47:Y47)))</f>
        <v>641</v>
      </c>
      <c r="AA47" s="185">
        <f>SUM(AA26:AA46)</f>
        <v>700</v>
      </c>
      <c r="AB47" s="133">
        <f>SUM(AB26:AB46)</f>
        <v>531</v>
      </c>
      <c r="AC47" s="206">
        <f>IF(ISERROR(AVERAGE(AA47:AB47)),"-",(AVERAGE(AA47:AB47)))</f>
        <v>615.5</v>
      </c>
      <c r="AD47" s="185">
        <f>SUM(AD26:AD46)</f>
        <v>749</v>
      </c>
      <c r="AE47" s="133">
        <f>SUM(AE26:AE46)</f>
        <v>588</v>
      </c>
      <c r="AF47" s="133">
        <f>IF(ISERROR(AVERAGE(AD47:AE47)),"-",(AVERAGE(AD47:AE47)))</f>
        <v>668.5</v>
      </c>
      <c r="AG47" s="185">
        <f>SUM(AG26:AG46)</f>
        <v>794</v>
      </c>
      <c r="AH47" s="133">
        <f>SUM(AH26:AH46)</f>
        <v>622</v>
      </c>
      <c r="AI47" s="187">
        <f>IF(ISERROR(AVERAGE(AG47:AH47)),"-",(AVERAGE(AG47:AH47)))</f>
        <v>708</v>
      </c>
      <c r="AJ47" s="185">
        <f>SUM(AJ26:AJ46)</f>
        <v>867</v>
      </c>
      <c r="AK47" s="133">
        <f>SUM(AK26:AK46)</f>
        <v>676</v>
      </c>
      <c r="AL47" s="187">
        <f>IF(ISERROR(AVERAGE(AJ47:AK47)),"-",(AVERAGE(AJ47:AK47)))</f>
        <v>771.5</v>
      </c>
      <c r="AM47" s="185">
        <f>SUM(AM26:AM46)</f>
        <v>901</v>
      </c>
      <c r="AN47" s="133">
        <f>SUM(AN26:AN46)</f>
        <v>728</v>
      </c>
      <c r="AO47" s="134">
        <f>IF(ISERROR(AVERAGE(AM47:AN47)),"-",(AVERAGE(AM47:AN47)))</f>
        <v>814.5</v>
      </c>
    </row>
    <row r="48" spans="2:41" ht="23.25" customHeight="1" thickBot="1">
      <c r="B48" s="137" t="s">
        <v>151</v>
      </c>
      <c r="C48" s="214">
        <f>C24+C47</f>
        <v>141</v>
      </c>
      <c r="D48" s="138">
        <f>D24+D47</f>
        <v>0</v>
      </c>
      <c r="E48" s="215">
        <f t="shared" si="14"/>
        <v>70.5</v>
      </c>
      <c r="F48" s="214">
        <f>F24+F47</f>
        <v>180</v>
      </c>
      <c r="G48" s="138">
        <f>G24+G47</f>
        <v>0</v>
      </c>
      <c r="H48" s="215">
        <f t="shared" si="18"/>
        <v>90</v>
      </c>
      <c r="I48" s="214">
        <f>I24+I47</f>
        <v>232</v>
      </c>
      <c r="J48" s="138">
        <f>J24+J47</f>
        <v>0</v>
      </c>
      <c r="K48" s="215">
        <f t="shared" si="6"/>
        <v>116</v>
      </c>
      <c r="L48" s="214">
        <f>L24+L47</f>
        <v>339</v>
      </c>
      <c r="M48" s="138">
        <f>M24+M47</f>
        <v>0</v>
      </c>
      <c r="N48" s="215">
        <f t="shared" si="7"/>
        <v>169.5</v>
      </c>
      <c r="O48" s="214">
        <f>O24+O47</f>
        <v>425</v>
      </c>
      <c r="P48" s="138">
        <f>P24+P47</f>
        <v>384</v>
      </c>
      <c r="Q48" s="216">
        <f t="shared" si="11"/>
        <v>404.5</v>
      </c>
      <c r="R48" s="214">
        <f>R24+R47</f>
        <v>644</v>
      </c>
      <c r="S48" s="138">
        <f>S24+S47</f>
        <v>530</v>
      </c>
      <c r="T48" s="215">
        <f t="shared" si="8"/>
        <v>587</v>
      </c>
      <c r="U48" s="214">
        <f>U24+U47</f>
        <v>753</v>
      </c>
      <c r="V48" s="138">
        <f>V24+V47</f>
        <v>609</v>
      </c>
      <c r="W48" s="216">
        <f t="shared" si="19"/>
        <v>681</v>
      </c>
      <c r="X48" s="214">
        <f>X24+X47</f>
        <v>878</v>
      </c>
      <c r="Y48" s="138">
        <f>Y24+Y47</f>
        <v>692</v>
      </c>
      <c r="Z48" s="216">
        <f t="shared" si="10"/>
        <v>785</v>
      </c>
      <c r="AA48" s="214">
        <f>AA24+AA47</f>
        <v>884</v>
      </c>
      <c r="AB48" s="138">
        <f>AB24+AB47</f>
        <v>706</v>
      </c>
      <c r="AC48" s="217">
        <f t="shared" si="12"/>
        <v>795</v>
      </c>
      <c r="AD48" s="214">
        <f>AD24+AD47</f>
        <v>991</v>
      </c>
      <c r="AE48" s="138">
        <f>AE24+AE47</f>
        <v>816</v>
      </c>
      <c r="AF48" s="138">
        <f t="shared" si="13"/>
        <v>903.5</v>
      </c>
      <c r="AG48" s="219">
        <f>AG24+AG47</f>
        <v>1073</v>
      </c>
      <c r="AH48" s="138">
        <f>AH24+AH47</f>
        <v>885</v>
      </c>
      <c r="AI48" s="218">
        <f>IF(ISERROR(AVERAGE(AG48:AH48)),"-",(AVERAGE(AG48:AH48)))</f>
        <v>979</v>
      </c>
      <c r="AJ48" s="219">
        <f>AJ24+AJ47</f>
        <v>1180</v>
      </c>
      <c r="AK48" s="138">
        <f>AK24+AK47</f>
        <v>956</v>
      </c>
      <c r="AL48" s="540">
        <f>IF(ISERROR(AVERAGE(AJ48:AK48)),"-",(AVERAGE(AJ48:AK48)))</f>
        <v>1068</v>
      </c>
      <c r="AM48" s="219">
        <f>AM24+AM47</f>
        <v>1240</v>
      </c>
      <c r="AN48" s="541">
        <f>AN24+AN47</f>
        <v>1036</v>
      </c>
      <c r="AO48" s="220">
        <f>IF(ISERROR(AVERAGE(AM48:AN48)),"-",(AVERAGE(AM48:AN48)))</f>
        <v>1138</v>
      </c>
    </row>
    <row r="49" spans="2:39" ht="23.25" customHeight="1">
      <c r="B49" s="20" t="s">
        <v>11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80"/>
      <c r="AH49" s="70"/>
      <c r="AI49" s="70"/>
      <c r="AJ49" s="70"/>
      <c r="AK49" s="70"/>
      <c r="AL49" s="70"/>
      <c r="AM49" s="39"/>
    </row>
    <row r="50" spans="2:39" ht="23.25" customHeight="1">
      <c r="B50" s="17" t="s">
        <v>196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80"/>
      <c r="AH50" s="70"/>
      <c r="AI50" s="70"/>
      <c r="AJ50" s="70"/>
      <c r="AK50" s="70"/>
      <c r="AL50" s="70"/>
      <c r="AM50" s="39"/>
    </row>
    <row r="51" spans="2:39" ht="23.25" customHeight="1">
      <c r="B51" s="17" t="s">
        <v>158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80"/>
      <c r="AH51" s="70"/>
      <c r="AI51" s="70"/>
      <c r="AJ51" s="70"/>
      <c r="AK51" s="70"/>
      <c r="AL51" s="70"/>
      <c r="AM51" s="39"/>
    </row>
    <row r="52" spans="2:39" ht="23.2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2"/>
      <c r="AH52" s="223"/>
      <c r="AI52" s="223"/>
      <c r="AJ52" s="223"/>
      <c r="AK52" s="223"/>
      <c r="AL52" s="223"/>
      <c r="AM52" s="39"/>
    </row>
    <row r="53" spans="2:39" ht="23.25" customHeight="1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39"/>
    </row>
    <row r="54" spans="2:39" ht="23.25" customHeight="1">
      <c r="B54" s="42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39"/>
    </row>
    <row r="55" spans="2:39" ht="23.25" customHeight="1">
      <c r="B55" s="20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39"/>
    </row>
    <row r="56" spans="2:39" ht="23.25" customHeight="1">
      <c r="B56" s="42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39"/>
    </row>
    <row r="57" spans="2:39" ht="23.2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2:39" ht="23.2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2:39" ht="23.2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2:39" ht="23.2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2:39" ht="23.2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2:39" ht="23.2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2:39" ht="23.2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2:39" ht="23.25" customHeight="1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2:39" ht="23.2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2:39" ht="23.25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2:39" ht="23.25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2:39" ht="23.25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2:39" ht="23.25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2:39" ht="23.25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2:39" ht="23.25" customHeight="1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</row>
    <row r="72" spans="2:39" ht="23.2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</row>
    <row r="73" spans="2:39" ht="23.25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</row>
    <row r="74" spans="2:39" ht="23.25" customHeight="1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</row>
    <row r="75" spans="2:39" ht="23.25" customHeight="1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</row>
    <row r="76" spans="2:39" ht="23.2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</row>
    <row r="77" spans="2:39" ht="23.2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2:39" ht="23.25" customHeight="1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2:39" ht="23.25" customHeight="1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2:39" ht="23.2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</row>
    <row r="81" spans="2:39" ht="23.2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2:39" ht="23.2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</row>
    <row r="83" spans="2:39" ht="23.2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</row>
    <row r="84" spans="2:39" ht="23.2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</row>
    <row r="85" spans="2:39" ht="23.2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</row>
    <row r="86" spans="2:39" ht="23.2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</row>
    <row r="87" spans="2:39" ht="23.2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</row>
    <row r="88" spans="2:39" ht="23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</row>
    <row r="89" spans="2:39" ht="23.2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</row>
    <row r="90" spans="2:39" ht="23.2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</row>
    <row r="91" spans="2:39" ht="23.2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</row>
    <row r="92" spans="2:39" ht="23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</row>
    <row r="93" spans="2:39" ht="23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</row>
    <row r="94" spans="2:39" ht="23.2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</row>
    <row r="95" spans="2:39" ht="23.25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</row>
    <row r="96" spans="2:39" ht="23.2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</row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7567D-AC13-4957-BFCE-2AD773FE3B7A}">
  <sheetPr codeName="Planilha12">
    <tabColor rgb="FF008000"/>
  </sheetPr>
  <dimension ref="A1:R232"/>
  <sheetViews>
    <sheetView showGridLines="0" zoomScale="85" zoomScaleNormal="85" workbookViewId="0">
      <selection activeCell="O41" sqref="O41"/>
    </sheetView>
  </sheetViews>
  <sheetFormatPr defaultColWidth="0" defaultRowHeight="15"/>
  <cols>
    <col min="1" max="1" width="2.7109375" customWidth="1"/>
    <col min="2" max="2" width="48.7109375" customWidth="1"/>
    <col min="3" max="15" width="13.7109375" customWidth="1"/>
    <col min="16" max="16" width="14.7109375" customWidth="1"/>
    <col min="17" max="17" width="9.140625" customWidth="1"/>
    <col min="18" max="18" width="8.5703125" customWidth="1"/>
    <col min="19" max="16384" width="9.140625" hidden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6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6"/>
    </row>
    <row r="4" spans="1:1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6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11" spans="1:18" ht="23.25" customHeight="1"/>
    <row r="12" spans="1:18" s="39" customFormat="1" ht="23.25" customHeight="1" thickBot="1">
      <c r="A12"/>
      <c r="B12" s="224" t="s">
        <v>545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</row>
    <row r="13" spans="1:18" s="39" customFormat="1" ht="50.1" customHeight="1">
      <c r="A13"/>
      <c r="B13" s="124" t="s">
        <v>159</v>
      </c>
      <c r="C13" s="125" t="s">
        <v>197</v>
      </c>
      <c r="D13" s="125" t="s">
        <v>198</v>
      </c>
      <c r="E13" s="125" t="s">
        <v>199</v>
      </c>
      <c r="F13" s="125" t="s">
        <v>200</v>
      </c>
      <c r="G13" s="125" t="s">
        <v>201</v>
      </c>
      <c r="H13" s="125" t="s">
        <v>202</v>
      </c>
      <c r="I13" s="125" t="s">
        <v>203</v>
      </c>
      <c r="J13" s="125" t="s">
        <v>204</v>
      </c>
      <c r="K13" s="125" t="s">
        <v>205</v>
      </c>
      <c r="L13" s="226" t="s">
        <v>206</v>
      </c>
      <c r="M13" s="226" t="s">
        <v>207</v>
      </c>
      <c r="N13" s="226" t="s">
        <v>208</v>
      </c>
      <c r="O13" s="226" t="s">
        <v>586</v>
      </c>
      <c r="P13" s="526" t="s">
        <v>577</v>
      </c>
    </row>
    <row r="14" spans="1:18" s="39" customFormat="1" ht="23.25" customHeight="1">
      <c r="A14"/>
      <c r="B14" s="126" t="s">
        <v>9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8"/>
      <c r="M14" s="228"/>
      <c r="N14" s="228"/>
      <c r="O14" s="228"/>
      <c r="P14" s="229"/>
    </row>
    <row r="15" spans="1:18" s="39" customFormat="1" ht="23.25" customHeight="1">
      <c r="A15"/>
      <c r="B15" s="129" t="s">
        <v>19</v>
      </c>
      <c r="C15" s="171">
        <v>8</v>
      </c>
      <c r="D15" s="171">
        <v>8</v>
      </c>
      <c r="E15" s="171">
        <v>12</v>
      </c>
      <c r="F15" s="171">
        <v>15</v>
      </c>
      <c r="G15" s="171">
        <v>23</v>
      </c>
      <c r="H15" s="171">
        <v>15</v>
      </c>
      <c r="I15" s="171">
        <v>15</v>
      </c>
      <c r="J15" s="171">
        <v>15</v>
      </c>
      <c r="K15" s="30">
        <v>15</v>
      </c>
      <c r="L15" s="30">
        <v>15</v>
      </c>
      <c r="M15" s="32">
        <v>15</v>
      </c>
      <c r="N15" s="32">
        <v>15</v>
      </c>
      <c r="O15" s="32">
        <v>15</v>
      </c>
      <c r="P15" s="527">
        <f>IF(ISERROR(O15/C15-1),"-",(O15/C15-1))</f>
        <v>0.875</v>
      </c>
    </row>
    <row r="16" spans="1:18" s="39" customFormat="1" ht="23.25" customHeight="1">
      <c r="A16"/>
      <c r="B16" s="25" t="s">
        <v>78</v>
      </c>
      <c r="C16" s="27" t="s">
        <v>100</v>
      </c>
      <c r="D16" s="27" t="s">
        <v>100</v>
      </c>
      <c r="E16" s="27" t="s">
        <v>100</v>
      </c>
      <c r="F16" s="27" t="s">
        <v>100</v>
      </c>
      <c r="G16" s="27" t="s">
        <v>100</v>
      </c>
      <c r="H16" s="27" t="s">
        <v>100</v>
      </c>
      <c r="I16" s="27" t="s">
        <v>100</v>
      </c>
      <c r="J16" s="27">
        <v>9</v>
      </c>
      <c r="K16" s="30">
        <v>4</v>
      </c>
      <c r="L16" s="30">
        <v>8</v>
      </c>
      <c r="M16" s="32">
        <v>8</v>
      </c>
      <c r="N16" s="32">
        <v>3</v>
      </c>
      <c r="O16" s="32">
        <v>3</v>
      </c>
      <c r="P16" s="527" t="str">
        <f>IF(ISERROR(O16/C16-1),"-",(O16/C16-1))</f>
        <v>-</v>
      </c>
    </row>
    <row r="17" spans="1:16" s="39" customFormat="1" ht="23.25" customHeight="1">
      <c r="A17"/>
      <c r="B17" s="25" t="s">
        <v>41</v>
      </c>
      <c r="C17" s="27" t="s">
        <v>100</v>
      </c>
      <c r="D17" s="27" t="s">
        <v>100</v>
      </c>
      <c r="E17" s="27" t="s">
        <v>100</v>
      </c>
      <c r="F17" s="27" t="s">
        <v>100</v>
      </c>
      <c r="G17" s="27" t="s">
        <v>100</v>
      </c>
      <c r="H17" s="27" t="s">
        <v>100</v>
      </c>
      <c r="I17" s="27" t="s">
        <v>100</v>
      </c>
      <c r="J17" s="27" t="s">
        <v>100</v>
      </c>
      <c r="K17" s="30">
        <v>10</v>
      </c>
      <c r="L17" s="30">
        <v>10</v>
      </c>
      <c r="M17" s="32">
        <v>9</v>
      </c>
      <c r="N17" s="32">
        <v>10</v>
      </c>
      <c r="O17" s="32">
        <v>10</v>
      </c>
      <c r="P17" s="527" t="str">
        <f t="shared" ref="P17:P23" si="0">IF(ISERROR(O17/C17-1),"-",(O17/C17-1))</f>
        <v>-</v>
      </c>
    </row>
    <row r="18" spans="1:16" s="39" customFormat="1" ht="23.25" customHeight="1">
      <c r="A18"/>
      <c r="B18" s="25" t="s">
        <v>52</v>
      </c>
      <c r="C18" s="27" t="s">
        <v>100</v>
      </c>
      <c r="D18" s="27" t="s">
        <v>100</v>
      </c>
      <c r="E18" s="27" t="s">
        <v>100</v>
      </c>
      <c r="F18" s="27" t="s">
        <v>100</v>
      </c>
      <c r="G18" s="27" t="s">
        <v>100</v>
      </c>
      <c r="H18" s="27" t="s">
        <v>100</v>
      </c>
      <c r="I18" s="27" t="s">
        <v>100</v>
      </c>
      <c r="J18" s="27" t="s">
        <v>100</v>
      </c>
      <c r="K18" s="30">
        <v>8</v>
      </c>
      <c r="L18" s="30">
        <v>8</v>
      </c>
      <c r="M18" s="32">
        <v>8</v>
      </c>
      <c r="N18" s="32">
        <v>11</v>
      </c>
      <c r="O18" s="32">
        <v>11</v>
      </c>
      <c r="P18" s="527" t="str">
        <f t="shared" si="0"/>
        <v>-</v>
      </c>
    </row>
    <row r="19" spans="1:16" s="39" customFormat="1" ht="23.25" customHeight="1">
      <c r="A19"/>
      <c r="B19" s="29" t="s">
        <v>37</v>
      </c>
      <c r="C19" s="27" t="s">
        <v>100</v>
      </c>
      <c r="D19" s="27" t="s">
        <v>100</v>
      </c>
      <c r="E19" s="27" t="s">
        <v>100</v>
      </c>
      <c r="F19" s="27" t="s">
        <v>100</v>
      </c>
      <c r="G19" s="27" t="s">
        <v>100</v>
      </c>
      <c r="H19" s="27" t="s">
        <v>100</v>
      </c>
      <c r="I19" s="27" t="s">
        <v>100</v>
      </c>
      <c r="J19" s="27" t="s">
        <v>100</v>
      </c>
      <c r="K19" s="30">
        <v>10</v>
      </c>
      <c r="L19" s="30">
        <v>12</v>
      </c>
      <c r="M19" s="32">
        <v>10</v>
      </c>
      <c r="N19" s="32">
        <v>12</v>
      </c>
      <c r="O19" s="32">
        <v>0</v>
      </c>
      <c r="P19" s="527" t="str">
        <f t="shared" si="0"/>
        <v>-</v>
      </c>
    </row>
    <row r="20" spans="1:16" s="39" customFormat="1" ht="23.25" customHeight="1">
      <c r="A20"/>
      <c r="B20" s="25" t="s">
        <v>28</v>
      </c>
      <c r="C20" s="27" t="s">
        <v>100</v>
      </c>
      <c r="D20" s="27" t="s">
        <v>100</v>
      </c>
      <c r="E20" s="27" t="s">
        <v>100</v>
      </c>
      <c r="F20" s="27" t="s">
        <v>100</v>
      </c>
      <c r="G20" s="27">
        <v>10</v>
      </c>
      <c r="H20" s="27">
        <v>20</v>
      </c>
      <c r="I20" s="27">
        <v>10</v>
      </c>
      <c r="J20" s="27">
        <v>10</v>
      </c>
      <c r="K20" s="30">
        <v>10</v>
      </c>
      <c r="L20" s="30">
        <v>15</v>
      </c>
      <c r="M20" s="32">
        <v>15</v>
      </c>
      <c r="N20" s="32">
        <v>15</v>
      </c>
      <c r="O20" s="32">
        <v>15</v>
      </c>
      <c r="P20" s="527" t="str">
        <f t="shared" si="0"/>
        <v>-</v>
      </c>
    </row>
    <row r="21" spans="1:16" s="39" customFormat="1" ht="23.25" customHeight="1">
      <c r="A21"/>
      <c r="B21" s="25" t="s">
        <v>34</v>
      </c>
      <c r="C21" s="27" t="s">
        <v>100</v>
      </c>
      <c r="D21" s="27" t="s">
        <v>100</v>
      </c>
      <c r="E21" s="27" t="s">
        <v>100</v>
      </c>
      <c r="F21" s="27" t="s">
        <v>100</v>
      </c>
      <c r="G21" s="27" t="s">
        <v>100</v>
      </c>
      <c r="H21" s="27" t="s">
        <v>100</v>
      </c>
      <c r="I21" s="27" t="s">
        <v>100</v>
      </c>
      <c r="J21" s="27">
        <v>10</v>
      </c>
      <c r="K21" s="30">
        <v>10</v>
      </c>
      <c r="L21" s="30">
        <v>12</v>
      </c>
      <c r="M21" s="32">
        <v>12</v>
      </c>
      <c r="N21" s="32">
        <v>12</v>
      </c>
      <c r="O21" s="32">
        <v>12</v>
      </c>
      <c r="P21" s="527" t="str">
        <f t="shared" si="0"/>
        <v>-</v>
      </c>
    </row>
    <row r="22" spans="1:16" s="39" customFormat="1" ht="23.25" customHeight="1">
      <c r="B22" s="25" t="s">
        <v>24</v>
      </c>
      <c r="C22" s="27" t="s">
        <v>100</v>
      </c>
      <c r="D22" s="27" t="s">
        <v>100</v>
      </c>
      <c r="E22" s="27" t="s">
        <v>100</v>
      </c>
      <c r="F22" s="27" t="s">
        <v>100</v>
      </c>
      <c r="G22" s="27" t="s">
        <v>100</v>
      </c>
      <c r="H22" s="27">
        <v>10</v>
      </c>
      <c r="I22" s="27">
        <v>10</v>
      </c>
      <c r="J22" s="27">
        <v>10</v>
      </c>
      <c r="K22" s="30">
        <v>10</v>
      </c>
      <c r="L22" s="30">
        <v>10</v>
      </c>
      <c r="M22" s="32">
        <v>10</v>
      </c>
      <c r="N22" s="32">
        <v>10</v>
      </c>
      <c r="O22" s="32">
        <v>10</v>
      </c>
      <c r="P22" s="527" t="str">
        <f t="shared" si="0"/>
        <v>-</v>
      </c>
    </row>
    <row r="23" spans="1:16" s="39" customFormat="1" ht="23.25" customHeight="1">
      <c r="B23" s="131" t="s">
        <v>615</v>
      </c>
      <c r="C23" s="174" t="s">
        <v>100</v>
      </c>
      <c r="D23" s="174" t="s">
        <v>100</v>
      </c>
      <c r="E23" s="174" t="s">
        <v>100</v>
      </c>
      <c r="F23" s="174" t="s">
        <v>100</v>
      </c>
      <c r="G23" s="174" t="s">
        <v>100</v>
      </c>
      <c r="H23" s="174" t="s">
        <v>100</v>
      </c>
      <c r="I23" s="174" t="s">
        <v>100</v>
      </c>
      <c r="J23" s="174" t="s">
        <v>100</v>
      </c>
      <c r="K23" s="174" t="s">
        <v>100</v>
      </c>
      <c r="L23" s="174" t="s">
        <v>100</v>
      </c>
      <c r="M23" s="174" t="s">
        <v>100</v>
      </c>
      <c r="N23" s="174">
        <v>5</v>
      </c>
      <c r="O23" s="174">
        <v>5</v>
      </c>
      <c r="P23" s="527" t="str">
        <f t="shared" si="0"/>
        <v>-</v>
      </c>
    </row>
    <row r="24" spans="1:16" s="39" customFormat="1" ht="23.25" customHeight="1">
      <c r="B24" s="230" t="s">
        <v>147</v>
      </c>
      <c r="C24" s="166">
        <f>SUM(C15:C23)</f>
        <v>8</v>
      </c>
      <c r="D24" s="166">
        <f t="shared" ref="D24:M24" si="1">SUM(D15:D23)</f>
        <v>8</v>
      </c>
      <c r="E24" s="166">
        <f t="shared" si="1"/>
        <v>12</v>
      </c>
      <c r="F24" s="166">
        <f t="shared" si="1"/>
        <v>15</v>
      </c>
      <c r="G24" s="166">
        <f t="shared" si="1"/>
        <v>33</v>
      </c>
      <c r="H24" s="166">
        <f t="shared" si="1"/>
        <v>45</v>
      </c>
      <c r="I24" s="166">
        <f t="shared" si="1"/>
        <v>35</v>
      </c>
      <c r="J24" s="166">
        <f t="shared" si="1"/>
        <v>54</v>
      </c>
      <c r="K24" s="166">
        <f t="shared" si="1"/>
        <v>77</v>
      </c>
      <c r="L24" s="166">
        <f t="shared" si="1"/>
        <v>90</v>
      </c>
      <c r="M24" s="166">
        <f t="shared" si="1"/>
        <v>87</v>
      </c>
      <c r="N24" s="166">
        <f>SUM(N15:N23)</f>
        <v>93</v>
      </c>
      <c r="O24" s="166">
        <f>SUM(O15:O23)</f>
        <v>81</v>
      </c>
      <c r="P24" s="528">
        <f>IF(ISERROR(O24/C24-1),"-",(O24/C24-1))</f>
        <v>9.125</v>
      </c>
    </row>
    <row r="25" spans="1:16" s="39" customFormat="1" ht="23.25" customHeight="1">
      <c r="B25" s="126" t="s">
        <v>8</v>
      </c>
      <c r="C25" s="127"/>
      <c r="D25" s="127"/>
      <c r="E25" s="127"/>
      <c r="F25" s="127"/>
      <c r="G25" s="127"/>
      <c r="H25" s="127"/>
      <c r="I25" s="127"/>
      <c r="J25" s="127"/>
      <c r="K25" s="231"/>
      <c r="L25" s="231"/>
      <c r="M25" s="231"/>
      <c r="N25" s="231"/>
      <c r="O25" s="231"/>
      <c r="P25" s="529"/>
    </row>
    <row r="26" spans="1:16" s="39" customFormat="1" ht="23.25" customHeight="1">
      <c r="B26" s="25" t="s">
        <v>148</v>
      </c>
      <c r="C26" s="27" t="s">
        <v>100</v>
      </c>
      <c r="D26" s="27" t="s">
        <v>100</v>
      </c>
      <c r="E26" s="27" t="s">
        <v>100</v>
      </c>
      <c r="F26" s="27" t="s">
        <v>100</v>
      </c>
      <c r="G26" s="27" t="s">
        <v>100</v>
      </c>
      <c r="H26" s="27" t="s">
        <v>100</v>
      </c>
      <c r="I26" s="27" t="s">
        <v>100</v>
      </c>
      <c r="J26" s="27" t="s">
        <v>100</v>
      </c>
      <c r="K26" s="30">
        <v>20</v>
      </c>
      <c r="L26" s="30">
        <v>0</v>
      </c>
      <c r="M26" s="32">
        <v>20</v>
      </c>
      <c r="N26" s="32">
        <v>20</v>
      </c>
      <c r="O26" s="32">
        <v>0</v>
      </c>
      <c r="P26" s="527" t="str">
        <f>IF(ISERROR(O26/C26-1),"-",(O26/C26-1))</f>
        <v>-</v>
      </c>
    </row>
    <row r="27" spans="1:16" s="39" customFormat="1" ht="23.25" customHeight="1">
      <c r="B27" s="25" t="s">
        <v>57</v>
      </c>
      <c r="C27" s="27" t="s">
        <v>100</v>
      </c>
      <c r="D27" s="27" t="s">
        <v>100</v>
      </c>
      <c r="E27" s="27" t="s">
        <v>100</v>
      </c>
      <c r="F27" s="27" t="s">
        <v>100</v>
      </c>
      <c r="G27" s="27" t="s">
        <v>100</v>
      </c>
      <c r="H27" s="27">
        <v>20</v>
      </c>
      <c r="I27" s="27">
        <v>20</v>
      </c>
      <c r="J27" s="27">
        <v>15</v>
      </c>
      <c r="K27" s="30">
        <v>15</v>
      </c>
      <c r="L27" s="30">
        <v>15</v>
      </c>
      <c r="M27" s="32">
        <v>15</v>
      </c>
      <c r="N27" s="32">
        <v>15</v>
      </c>
      <c r="O27" s="32">
        <v>15</v>
      </c>
      <c r="P27" s="527" t="str">
        <f t="shared" ref="P27:P46" si="2">IF(ISERROR(O27/C27-1),"-",(O27/C27-1))</f>
        <v>-</v>
      </c>
    </row>
    <row r="28" spans="1:16" s="39" customFormat="1" ht="23.25" customHeight="1">
      <c r="B28" s="25" t="s">
        <v>19</v>
      </c>
      <c r="C28" s="27">
        <v>20</v>
      </c>
      <c r="D28" s="27">
        <v>20</v>
      </c>
      <c r="E28" s="27">
        <v>20</v>
      </c>
      <c r="F28" s="27">
        <v>20</v>
      </c>
      <c r="G28" s="27">
        <v>20</v>
      </c>
      <c r="H28" s="27">
        <v>20</v>
      </c>
      <c r="I28" s="27">
        <v>20</v>
      </c>
      <c r="J28" s="27">
        <v>20</v>
      </c>
      <c r="K28" s="30">
        <v>20</v>
      </c>
      <c r="L28" s="30">
        <v>20</v>
      </c>
      <c r="M28" s="32">
        <v>20</v>
      </c>
      <c r="N28" s="32">
        <v>20</v>
      </c>
      <c r="O28" s="32">
        <v>20</v>
      </c>
      <c r="P28" s="527">
        <f t="shared" si="2"/>
        <v>0</v>
      </c>
    </row>
    <row r="29" spans="1:16" s="39" customFormat="1" ht="23.25" customHeight="1">
      <c r="B29" s="25" t="s">
        <v>61</v>
      </c>
      <c r="C29" s="27" t="s">
        <v>100</v>
      </c>
      <c r="D29" s="27" t="s">
        <v>100</v>
      </c>
      <c r="E29" s="27" t="s">
        <v>100</v>
      </c>
      <c r="F29" s="27" t="s">
        <v>100</v>
      </c>
      <c r="G29" s="27" t="s">
        <v>100</v>
      </c>
      <c r="H29" s="27">
        <v>10</v>
      </c>
      <c r="I29" s="27">
        <v>10</v>
      </c>
      <c r="J29" s="27">
        <v>12</v>
      </c>
      <c r="K29" s="30">
        <v>12</v>
      </c>
      <c r="L29" s="30">
        <v>12</v>
      </c>
      <c r="M29" s="32">
        <v>15</v>
      </c>
      <c r="N29" s="32">
        <v>15</v>
      </c>
      <c r="O29" s="32">
        <v>15</v>
      </c>
      <c r="P29" s="527" t="str">
        <f t="shared" si="2"/>
        <v>-</v>
      </c>
    </row>
    <row r="30" spans="1:16" s="39" customFormat="1" ht="23.25" customHeight="1">
      <c r="B30" s="25" t="s">
        <v>149</v>
      </c>
      <c r="C30" s="27" t="s">
        <v>100</v>
      </c>
      <c r="D30" s="27" t="s">
        <v>100</v>
      </c>
      <c r="E30" s="27" t="s">
        <v>100</v>
      </c>
      <c r="F30" s="27" t="s">
        <v>100</v>
      </c>
      <c r="G30" s="27" t="s">
        <v>100</v>
      </c>
      <c r="H30" s="27">
        <v>15</v>
      </c>
      <c r="I30" s="27">
        <v>15</v>
      </c>
      <c r="J30" s="27">
        <v>15</v>
      </c>
      <c r="K30" s="30">
        <v>15</v>
      </c>
      <c r="L30" s="30">
        <v>15</v>
      </c>
      <c r="M30" s="32">
        <v>15</v>
      </c>
      <c r="N30" s="32">
        <v>15</v>
      </c>
      <c r="O30" s="32">
        <v>15</v>
      </c>
      <c r="P30" s="527" t="str">
        <f t="shared" si="2"/>
        <v>-</v>
      </c>
    </row>
    <row r="31" spans="1:16" s="39" customFormat="1" ht="23.25" customHeight="1">
      <c r="B31" s="25" t="s">
        <v>41</v>
      </c>
      <c r="C31" s="27" t="s">
        <v>100</v>
      </c>
      <c r="D31" s="27" t="s">
        <v>100</v>
      </c>
      <c r="E31" s="27" t="s">
        <v>100</v>
      </c>
      <c r="F31" s="27">
        <v>20</v>
      </c>
      <c r="G31" s="27">
        <v>16</v>
      </c>
      <c r="H31" s="27">
        <v>20</v>
      </c>
      <c r="I31" s="27">
        <v>20</v>
      </c>
      <c r="J31" s="27">
        <v>21</v>
      </c>
      <c r="K31" s="30">
        <v>22</v>
      </c>
      <c r="L31" s="30">
        <v>20</v>
      </c>
      <c r="M31" s="32">
        <v>15</v>
      </c>
      <c r="N31" s="32">
        <v>18</v>
      </c>
      <c r="O31" s="32">
        <v>20</v>
      </c>
      <c r="P31" s="527" t="str">
        <f t="shared" si="2"/>
        <v>-</v>
      </c>
    </row>
    <row r="32" spans="1:16" s="39" customFormat="1" ht="23.25" customHeight="1">
      <c r="B32" s="31" t="s">
        <v>93</v>
      </c>
      <c r="C32" s="27" t="s">
        <v>100</v>
      </c>
      <c r="D32" s="27" t="s">
        <v>100</v>
      </c>
      <c r="E32" s="27" t="s">
        <v>100</v>
      </c>
      <c r="F32" s="232" t="s">
        <v>100</v>
      </c>
      <c r="G32" s="232" t="s">
        <v>100</v>
      </c>
      <c r="H32" s="232" t="s">
        <v>100</v>
      </c>
      <c r="I32" s="232" t="s">
        <v>100</v>
      </c>
      <c r="J32" s="232" t="s">
        <v>100</v>
      </c>
      <c r="K32" s="232" t="s">
        <v>100</v>
      </c>
      <c r="L32" s="232" t="s">
        <v>100</v>
      </c>
      <c r="M32" s="32">
        <v>11</v>
      </c>
      <c r="N32" s="32">
        <v>12</v>
      </c>
      <c r="O32" s="32">
        <v>14</v>
      </c>
      <c r="P32" s="527" t="str">
        <f t="shared" si="2"/>
        <v>-</v>
      </c>
    </row>
    <row r="33" spans="2:16" s="39" customFormat="1" ht="23.25" customHeight="1">
      <c r="B33" s="25" t="s">
        <v>52</v>
      </c>
      <c r="C33" s="27" t="s">
        <v>100</v>
      </c>
      <c r="D33" s="27" t="s">
        <v>100</v>
      </c>
      <c r="E33" s="27" t="s">
        <v>100</v>
      </c>
      <c r="F33" s="27" t="s">
        <v>100</v>
      </c>
      <c r="G33" s="27">
        <v>20</v>
      </c>
      <c r="H33" s="27">
        <v>20</v>
      </c>
      <c r="I33" s="27">
        <v>20</v>
      </c>
      <c r="J33" s="27">
        <v>20</v>
      </c>
      <c r="K33" s="30">
        <v>20</v>
      </c>
      <c r="L33" s="30">
        <v>20</v>
      </c>
      <c r="M33" s="32">
        <v>20</v>
      </c>
      <c r="N33" s="32">
        <v>20</v>
      </c>
      <c r="O33" s="32">
        <v>20</v>
      </c>
      <c r="P33" s="527" t="str">
        <f t="shared" si="2"/>
        <v>-</v>
      </c>
    </row>
    <row r="34" spans="2:16" s="39" customFormat="1" ht="23.25" customHeight="1">
      <c r="B34" s="25" t="s">
        <v>37</v>
      </c>
      <c r="C34" s="27" t="s">
        <v>100</v>
      </c>
      <c r="D34" s="27" t="s">
        <v>100</v>
      </c>
      <c r="E34" s="27">
        <v>15</v>
      </c>
      <c r="F34" s="27">
        <v>18</v>
      </c>
      <c r="G34" s="27">
        <v>18</v>
      </c>
      <c r="H34" s="27">
        <v>18</v>
      </c>
      <c r="I34" s="27">
        <v>18</v>
      </c>
      <c r="J34" s="27">
        <v>21</v>
      </c>
      <c r="K34" s="30">
        <v>18</v>
      </c>
      <c r="L34" s="30">
        <v>25</v>
      </c>
      <c r="M34" s="32">
        <v>21</v>
      </c>
      <c r="N34" s="32">
        <v>27</v>
      </c>
      <c r="O34" s="32">
        <v>27</v>
      </c>
      <c r="P34" s="527" t="str">
        <f t="shared" si="2"/>
        <v>-</v>
      </c>
    </row>
    <row r="35" spans="2:16" s="39" customFormat="1" ht="23.25" customHeight="1">
      <c r="B35" s="25" t="s">
        <v>74</v>
      </c>
      <c r="C35" s="27" t="s">
        <v>100</v>
      </c>
      <c r="D35" s="27" t="s">
        <v>100</v>
      </c>
      <c r="E35" s="27" t="s">
        <v>100</v>
      </c>
      <c r="F35" s="27" t="s">
        <v>100</v>
      </c>
      <c r="G35" s="27" t="s">
        <v>100</v>
      </c>
      <c r="H35" s="27" t="s">
        <v>100</v>
      </c>
      <c r="I35" s="27">
        <v>15</v>
      </c>
      <c r="J35" s="27">
        <v>15</v>
      </c>
      <c r="K35" s="30">
        <v>15</v>
      </c>
      <c r="L35" s="30">
        <v>20</v>
      </c>
      <c r="M35" s="32">
        <v>20</v>
      </c>
      <c r="N35" s="32">
        <v>20</v>
      </c>
      <c r="O35" s="32">
        <v>20</v>
      </c>
      <c r="P35" s="527" t="str">
        <f t="shared" si="2"/>
        <v>-</v>
      </c>
    </row>
    <row r="36" spans="2:16" s="39" customFormat="1" ht="23.25" customHeight="1">
      <c r="B36" s="29" t="s">
        <v>88</v>
      </c>
      <c r="C36" s="27" t="s">
        <v>100</v>
      </c>
      <c r="D36" s="27" t="s">
        <v>100</v>
      </c>
      <c r="E36" s="27" t="s">
        <v>100</v>
      </c>
      <c r="F36" s="27" t="s">
        <v>100</v>
      </c>
      <c r="G36" s="27" t="s">
        <v>100</v>
      </c>
      <c r="H36" s="27" t="s">
        <v>100</v>
      </c>
      <c r="I36" s="27" t="s">
        <v>100</v>
      </c>
      <c r="J36" s="27" t="s">
        <v>100</v>
      </c>
      <c r="K36" s="30">
        <v>11</v>
      </c>
      <c r="L36" s="30">
        <v>0</v>
      </c>
      <c r="M36" s="32">
        <v>11</v>
      </c>
      <c r="N36" s="32">
        <v>10</v>
      </c>
      <c r="O36" s="32">
        <v>10</v>
      </c>
      <c r="P36" s="527" t="str">
        <f t="shared" si="2"/>
        <v>-</v>
      </c>
    </row>
    <row r="37" spans="2:16" s="39" customFormat="1" ht="23.25" customHeight="1">
      <c r="B37" s="25" t="s">
        <v>28</v>
      </c>
      <c r="C37" s="27">
        <v>12</v>
      </c>
      <c r="D37" s="27">
        <v>20</v>
      </c>
      <c r="E37" s="27">
        <v>20</v>
      </c>
      <c r="F37" s="27">
        <v>20</v>
      </c>
      <c r="G37" s="27">
        <v>20</v>
      </c>
      <c r="H37" s="27">
        <v>15</v>
      </c>
      <c r="I37" s="27">
        <v>20</v>
      </c>
      <c r="J37" s="27">
        <v>20</v>
      </c>
      <c r="K37" s="30">
        <v>20</v>
      </c>
      <c r="L37" s="30">
        <v>20</v>
      </c>
      <c r="M37" s="32">
        <v>18</v>
      </c>
      <c r="N37" s="32">
        <v>20</v>
      </c>
      <c r="O37" s="32">
        <v>19</v>
      </c>
      <c r="P37" s="527">
        <f t="shared" si="2"/>
        <v>0.58333333333333326</v>
      </c>
    </row>
    <row r="38" spans="2:16" s="39" customFormat="1" ht="23.25" customHeight="1">
      <c r="B38" s="31" t="s">
        <v>90</v>
      </c>
      <c r="C38" s="27" t="s">
        <v>100</v>
      </c>
      <c r="D38" s="27" t="s">
        <v>100</v>
      </c>
      <c r="E38" s="27" t="s">
        <v>100</v>
      </c>
      <c r="F38" s="232" t="s">
        <v>100</v>
      </c>
      <c r="G38" s="232" t="s">
        <v>100</v>
      </c>
      <c r="H38" s="232" t="s">
        <v>100</v>
      </c>
      <c r="I38" s="232" t="s">
        <v>100</v>
      </c>
      <c r="J38" s="232" t="s">
        <v>100</v>
      </c>
      <c r="K38" s="232" t="s">
        <v>100</v>
      </c>
      <c r="L38" s="232" t="s">
        <v>100</v>
      </c>
      <c r="M38" s="32">
        <v>15</v>
      </c>
      <c r="N38" s="32">
        <v>15</v>
      </c>
      <c r="O38" s="32">
        <v>15</v>
      </c>
      <c r="P38" s="527" t="str">
        <f t="shared" si="2"/>
        <v>-</v>
      </c>
    </row>
    <row r="39" spans="2:16" s="39" customFormat="1" ht="23.25" customHeight="1">
      <c r="B39" s="25" t="s">
        <v>34</v>
      </c>
      <c r="C39" s="27" t="s">
        <v>100</v>
      </c>
      <c r="D39" s="27">
        <v>15</v>
      </c>
      <c r="E39" s="27">
        <v>15</v>
      </c>
      <c r="F39" s="27">
        <v>16</v>
      </c>
      <c r="G39" s="27">
        <v>16</v>
      </c>
      <c r="H39" s="27">
        <v>22</v>
      </c>
      <c r="I39" s="27">
        <v>24</v>
      </c>
      <c r="J39" s="27">
        <v>22</v>
      </c>
      <c r="K39" s="30">
        <v>22</v>
      </c>
      <c r="L39" s="30">
        <v>22</v>
      </c>
      <c r="M39" s="32">
        <v>22</v>
      </c>
      <c r="N39" s="32">
        <v>22</v>
      </c>
      <c r="O39" s="32">
        <v>22</v>
      </c>
      <c r="P39" s="527" t="str">
        <f t="shared" si="2"/>
        <v>-</v>
      </c>
    </row>
    <row r="40" spans="2:16" s="39" customFormat="1" ht="23.25" customHeight="1">
      <c r="B40" s="25" t="s">
        <v>24</v>
      </c>
      <c r="C40" s="27">
        <v>15</v>
      </c>
      <c r="D40" s="27">
        <v>15</v>
      </c>
      <c r="E40" s="27">
        <v>18</v>
      </c>
      <c r="F40" s="27">
        <v>22</v>
      </c>
      <c r="G40" s="27">
        <v>20</v>
      </c>
      <c r="H40" s="27">
        <v>20</v>
      </c>
      <c r="I40" s="27">
        <v>20</v>
      </c>
      <c r="J40" s="27">
        <v>20</v>
      </c>
      <c r="K40" s="30">
        <v>20</v>
      </c>
      <c r="L40" s="30">
        <v>20</v>
      </c>
      <c r="M40" s="32">
        <v>20</v>
      </c>
      <c r="N40" s="32">
        <v>20</v>
      </c>
      <c r="O40" s="32">
        <v>20</v>
      </c>
      <c r="P40" s="527">
        <f t="shared" si="2"/>
        <v>0.33333333333333326</v>
      </c>
    </row>
    <row r="41" spans="2:16" s="39" customFormat="1" ht="23.25" customHeight="1">
      <c r="B41" s="25" t="s">
        <v>45</v>
      </c>
      <c r="C41" s="27" t="s">
        <v>100</v>
      </c>
      <c r="D41" s="27" t="s">
        <v>100</v>
      </c>
      <c r="E41" s="27" t="s">
        <v>100</v>
      </c>
      <c r="F41" s="27">
        <v>20</v>
      </c>
      <c r="G41" s="27">
        <v>20</v>
      </c>
      <c r="H41" s="27">
        <v>20</v>
      </c>
      <c r="I41" s="27">
        <v>20</v>
      </c>
      <c r="J41" s="27">
        <v>20</v>
      </c>
      <c r="K41" s="30">
        <v>24</v>
      </c>
      <c r="L41" s="30">
        <v>26</v>
      </c>
      <c r="M41" s="32">
        <v>27</v>
      </c>
      <c r="N41" s="32">
        <v>31</v>
      </c>
      <c r="O41" s="32">
        <v>23</v>
      </c>
      <c r="P41" s="527" t="str">
        <f t="shared" si="2"/>
        <v>-</v>
      </c>
    </row>
    <row r="42" spans="2:16" s="39" customFormat="1" ht="23.25" customHeight="1">
      <c r="B42" s="25" t="s">
        <v>68</v>
      </c>
      <c r="C42" s="27" t="s">
        <v>100</v>
      </c>
      <c r="D42" s="27" t="s">
        <v>100</v>
      </c>
      <c r="E42" s="27" t="s">
        <v>100</v>
      </c>
      <c r="F42" s="27" t="s">
        <v>100</v>
      </c>
      <c r="G42" s="27" t="s">
        <v>100</v>
      </c>
      <c r="H42" s="27">
        <v>20</v>
      </c>
      <c r="I42" s="27">
        <v>15</v>
      </c>
      <c r="J42" s="27">
        <v>15</v>
      </c>
      <c r="K42" s="30">
        <v>15</v>
      </c>
      <c r="L42" s="30">
        <v>15</v>
      </c>
      <c r="M42" s="32">
        <v>15</v>
      </c>
      <c r="N42" s="32">
        <v>15</v>
      </c>
      <c r="O42" s="32">
        <v>15</v>
      </c>
      <c r="P42" s="527" t="str">
        <f t="shared" si="2"/>
        <v>-</v>
      </c>
    </row>
    <row r="43" spans="2:16" s="39" customFormat="1" ht="23.25" customHeight="1">
      <c r="B43" s="31" t="s">
        <v>89</v>
      </c>
      <c r="C43" s="232" t="s">
        <v>100</v>
      </c>
      <c r="D43" s="232" t="s">
        <v>100</v>
      </c>
      <c r="E43" s="232" t="s">
        <v>100</v>
      </c>
      <c r="F43" s="232" t="s">
        <v>100</v>
      </c>
      <c r="G43" s="232" t="s">
        <v>100</v>
      </c>
      <c r="H43" s="232" t="s">
        <v>100</v>
      </c>
      <c r="I43" s="232" t="s">
        <v>100</v>
      </c>
      <c r="J43" s="232" t="s">
        <v>100</v>
      </c>
      <c r="K43" s="232" t="s">
        <v>100</v>
      </c>
      <c r="L43" s="232" t="s">
        <v>100</v>
      </c>
      <c r="M43" s="232">
        <v>13</v>
      </c>
      <c r="N43" s="232">
        <v>14</v>
      </c>
      <c r="O43" s="232">
        <v>20</v>
      </c>
      <c r="P43" s="527" t="str">
        <f t="shared" si="2"/>
        <v>-</v>
      </c>
    </row>
    <row r="44" spans="2:16" s="39" customFormat="1" ht="23.25" customHeight="1">
      <c r="B44" s="25" t="s">
        <v>71</v>
      </c>
      <c r="C44" s="27" t="s">
        <v>100</v>
      </c>
      <c r="D44" s="27" t="s">
        <v>100</v>
      </c>
      <c r="E44" s="27" t="s">
        <v>100</v>
      </c>
      <c r="F44" s="27" t="s">
        <v>100</v>
      </c>
      <c r="G44" s="27" t="s">
        <v>100</v>
      </c>
      <c r="H44" s="27">
        <v>16</v>
      </c>
      <c r="I44" s="27">
        <v>20</v>
      </c>
      <c r="J44" s="27">
        <v>20</v>
      </c>
      <c r="K44" s="30">
        <v>20</v>
      </c>
      <c r="L44" s="30">
        <v>20</v>
      </c>
      <c r="M44" s="32">
        <v>25</v>
      </c>
      <c r="N44" s="32">
        <v>15</v>
      </c>
      <c r="O44" s="32">
        <v>15</v>
      </c>
      <c r="P44" s="527" t="str">
        <f t="shared" si="2"/>
        <v>-</v>
      </c>
    </row>
    <row r="45" spans="2:16" s="39" customFormat="1" ht="23.25" customHeight="1">
      <c r="B45" s="25" t="s">
        <v>81</v>
      </c>
      <c r="C45" s="27" t="s">
        <v>100</v>
      </c>
      <c r="D45" s="27" t="s">
        <v>100</v>
      </c>
      <c r="E45" s="27" t="s">
        <v>100</v>
      </c>
      <c r="F45" s="27" t="s">
        <v>100</v>
      </c>
      <c r="G45" s="27" t="s">
        <v>100</v>
      </c>
      <c r="H45" s="27" t="s">
        <v>100</v>
      </c>
      <c r="I45" s="27" t="s">
        <v>100</v>
      </c>
      <c r="J45" s="27">
        <v>15</v>
      </c>
      <c r="K45" s="30">
        <v>15</v>
      </c>
      <c r="L45" s="30">
        <v>15</v>
      </c>
      <c r="M45" s="32">
        <v>20</v>
      </c>
      <c r="N45" s="32">
        <v>15</v>
      </c>
      <c r="O45" s="32">
        <v>14</v>
      </c>
      <c r="P45" s="527" t="str">
        <f t="shared" si="2"/>
        <v>-</v>
      </c>
    </row>
    <row r="46" spans="2:16" s="39" customFormat="1" ht="23.25" customHeight="1">
      <c r="B46" s="131" t="s">
        <v>49</v>
      </c>
      <c r="C46" s="174" t="s">
        <v>100</v>
      </c>
      <c r="D46" s="174" t="s">
        <v>100</v>
      </c>
      <c r="E46" s="174" t="s">
        <v>100</v>
      </c>
      <c r="F46" s="174">
        <v>15</v>
      </c>
      <c r="G46" s="174">
        <v>15</v>
      </c>
      <c r="H46" s="174">
        <v>20</v>
      </c>
      <c r="I46" s="174">
        <v>23</v>
      </c>
      <c r="J46" s="174">
        <v>20</v>
      </c>
      <c r="K46" s="157">
        <v>20</v>
      </c>
      <c r="L46" s="157">
        <v>20</v>
      </c>
      <c r="M46" s="136">
        <v>20</v>
      </c>
      <c r="N46" s="136">
        <v>20</v>
      </c>
      <c r="O46" s="136">
        <v>20</v>
      </c>
      <c r="P46" s="527" t="str">
        <f t="shared" si="2"/>
        <v>-</v>
      </c>
    </row>
    <row r="47" spans="2:16" s="39" customFormat="1" ht="23.25" customHeight="1">
      <c r="B47" s="233" t="s">
        <v>150</v>
      </c>
      <c r="C47" s="234">
        <f>SUM(C26:C46)</f>
        <v>47</v>
      </c>
      <c r="D47" s="234">
        <f t="shared" ref="D47:O47" si="3">SUM(D26:D46)</f>
        <v>70</v>
      </c>
      <c r="E47" s="234">
        <f t="shared" si="3"/>
        <v>88</v>
      </c>
      <c r="F47" s="234">
        <f t="shared" si="3"/>
        <v>151</v>
      </c>
      <c r="G47" s="234">
        <f t="shared" si="3"/>
        <v>165</v>
      </c>
      <c r="H47" s="234">
        <f t="shared" si="3"/>
        <v>256</v>
      </c>
      <c r="I47" s="234">
        <f t="shared" si="3"/>
        <v>280</v>
      </c>
      <c r="J47" s="234">
        <f t="shared" si="3"/>
        <v>291</v>
      </c>
      <c r="K47" s="234">
        <f t="shared" si="3"/>
        <v>324</v>
      </c>
      <c r="L47" s="234">
        <f t="shared" si="3"/>
        <v>305</v>
      </c>
      <c r="M47" s="234">
        <f t="shared" si="3"/>
        <v>378</v>
      </c>
      <c r="N47" s="234">
        <f t="shared" si="3"/>
        <v>379</v>
      </c>
      <c r="O47" s="234">
        <f t="shared" si="3"/>
        <v>359</v>
      </c>
      <c r="P47" s="528">
        <f>IF(ISERROR(O47/C47-1),"-",(O47/C47-1))</f>
        <v>6.6382978723404253</v>
      </c>
    </row>
    <row r="48" spans="2:16" s="39" customFormat="1" ht="23.25" customHeight="1" thickBot="1">
      <c r="B48" s="235" t="s">
        <v>151</v>
      </c>
      <c r="C48" s="236">
        <f t="shared" ref="C48:O48" si="4">C24+C47</f>
        <v>55</v>
      </c>
      <c r="D48" s="236">
        <f t="shared" si="4"/>
        <v>78</v>
      </c>
      <c r="E48" s="236">
        <f t="shared" si="4"/>
        <v>100</v>
      </c>
      <c r="F48" s="236">
        <f t="shared" si="4"/>
        <v>166</v>
      </c>
      <c r="G48" s="236">
        <f t="shared" si="4"/>
        <v>198</v>
      </c>
      <c r="H48" s="236">
        <f t="shared" si="4"/>
        <v>301</v>
      </c>
      <c r="I48" s="236">
        <f t="shared" si="4"/>
        <v>315</v>
      </c>
      <c r="J48" s="236">
        <f t="shared" si="4"/>
        <v>345</v>
      </c>
      <c r="K48" s="236">
        <f t="shared" si="4"/>
        <v>401</v>
      </c>
      <c r="L48" s="236">
        <f t="shared" si="4"/>
        <v>395</v>
      </c>
      <c r="M48" s="236">
        <f t="shared" si="4"/>
        <v>465</v>
      </c>
      <c r="N48" s="236">
        <f t="shared" si="4"/>
        <v>472</v>
      </c>
      <c r="O48" s="236">
        <f t="shared" si="4"/>
        <v>440</v>
      </c>
      <c r="P48" s="530">
        <f>IF(ISERROR(O48/C48-1),"-",(O48/C48-1))</f>
        <v>7</v>
      </c>
    </row>
    <row r="49" spans="1:16" s="39" customFormat="1" ht="23.25" customHeight="1">
      <c r="B49" s="20" t="s">
        <v>11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</row>
    <row r="50" spans="1:16" s="39" customFormat="1" ht="23.25" customHeight="1">
      <c r="B50" s="114" t="s">
        <v>616</v>
      </c>
      <c r="C50" s="115"/>
      <c r="D50" s="115"/>
      <c r="E50" s="115"/>
      <c r="F50" s="115"/>
      <c r="G50" s="115"/>
      <c r="H50" s="115"/>
      <c r="I50" s="115"/>
      <c r="J50" s="115"/>
      <c r="K50" s="116"/>
      <c r="L50" s="116"/>
      <c r="M50" s="116"/>
      <c r="N50" s="116"/>
      <c r="O50" s="116"/>
      <c r="P50" s="117"/>
    </row>
    <row r="51" spans="1:16" s="39" customFormat="1" ht="23.25" customHeight="1">
      <c r="B51" s="114" t="s">
        <v>617</v>
      </c>
      <c r="C51" s="115"/>
      <c r="D51" s="115"/>
      <c r="E51" s="115"/>
      <c r="F51" s="115"/>
      <c r="G51" s="115"/>
      <c r="H51" s="115"/>
      <c r="I51" s="115"/>
      <c r="J51" s="115"/>
      <c r="K51" s="116"/>
      <c r="L51" s="116"/>
      <c r="M51" s="116"/>
      <c r="N51" s="116"/>
      <c r="O51" s="116"/>
      <c r="P51" s="117"/>
    </row>
    <row r="52" spans="1:16" s="39" customFormat="1" ht="23.25" customHeight="1">
      <c r="B52" s="114"/>
      <c r="C52" s="115"/>
      <c r="D52" s="115"/>
      <c r="E52" s="115"/>
      <c r="F52" s="115"/>
      <c r="G52" s="115"/>
      <c r="H52" s="115"/>
      <c r="I52" s="115"/>
      <c r="J52" s="115"/>
      <c r="K52" s="116"/>
      <c r="L52" s="118"/>
      <c r="M52" s="118"/>
      <c r="N52" s="118"/>
      <c r="O52" s="488"/>
      <c r="P52" s="117"/>
    </row>
    <row r="53" spans="1:16" s="39" customFormat="1" ht="23.25" customHeight="1">
      <c r="B53" s="114"/>
      <c r="C53" s="115"/>
      <c r="D53" s="115"/>
      <c r="E53" s="115"/>
      <c r="F53" s="115"/>
      <c r="G53" s="115"/>
      <c r="H53" s="115"/>
      <c r="I53" s="115"/>
      <c r="J53" s="115"/>
      <c r="K53" s="116"/>
      <c r="L53" s="118"/>
      <c r="M53" s="118"/>
      <c r="N53" s="118"/>
      <c r="O53" s="488"/>
      <c r="P53" s="117"/>
    </row>
    <row r="54" spans="1:16" s="39" customFormat="1" ht="23.25" customHeight="1">
      <c r="B54" s="114"/>
      <c r="C54" s="115"/>
      <c r="D54" s="115"/>
      <c r="E54" s="115"/>
      <c r="F54" s="115"/>
      <c r="G54" s="115"/>
      <c r="H54" s="115"/>
      <c r="I54" s="115"/>
      <c r="J54" s="115"/>
      <c r="K54" s="116"/>
      <c r="L54" s="118"/>
      <c r="M54" s="118"/>
      <c r="N54" s="118"/>
      <c r="O54" s="488"/>
      <c r="P54" s="117"/>
    </row>
    <row r="55" spans="1:16" s="39" customFormat="1" ht="23.25" customHeight="1">
      <c r="B55" s="114"/>
      <c r="C55" s="115"/>
      <c r="D55" s="115"/>
      <c r="E55" s="115"/>
      <c r="F55" s="115"/>
      <c r="G55" s="115"/>
      <c r="H55" s="115"/>
      <c r="I55" s="115"/>
      <c r="J55" s="115"/>
      <c r="K55" s="116"/>
      <c r="L55" s="118"/>
      <c r="M55" s="118"/>
      <c r="N55" s="118"/>
      <c r="O55" s="488"/>
      <c r="P55" s="117"/>
    </row>
    <row r="56" spans="1:16" s="39" customFormat="1" ht="23.25" customHeight="1">
      <c r="B56" s="114"/>
      <c r="C56" s="115"/>
      <c r="D56" s="115"/>
      <c r="E56" s="115"/>
      <c r="F56" s="115"/>
      <c r="G56" s="115"/>
      <c r="H56" s="115"/>
      <c r="I56" s="115"/>
      <c r="J56" s="115"/>
      <c r="K56" s="116"/>
      <c r="L56" s="116"/>
      <c r="M56" s="116"/>
      <c r="N56" s="116"/>
      <c r="O56" s="116"/>
      <c r="P56" s="117"/>
    </row>
    <row r="57" spans="1:16" s="39" customFormat="1" ht="23.25" customHeight="1">
      <c r="A57"/>
      <c r="B57" s="119"/>
      <c r="C57" s="120"/>
      <c r="D57" s="120"/>
      <c r="E57" s="120"/>
      <c r="F57" s="120"/>
      <c r="G57" s="120"/>
      <c r="H57" s="120"/>
      <c r="I57" s="120"/>
      <c r="J57" s="120"/>
      <c r="K57" s="121"/>
      <c r="L57" s="121"/>
      <c r="M57" s="121"/>
      <c r="N57" s="121"/>
      <c r="O57" s="121"/>
      <c r="P57" s="122"/>
    </row>
    <row r="58" spans="1:16" s="39" customFormat="1" ht="23.25" customHeight="1">
      <c r="A58"/>
      <c r="B58" s="20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s="39" customFormat="1" ht="23.25" customHeight="1">
      <c r="A59"/>
      <c r="B59" s="123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s="39" customFormat="1" ht="23.25" customHeight="1">
      <c r="A60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s="39" customFormat="1" ht="23.25" customHeight="1">
      <c r="A61"/>
      <c r="B61" s="50"/>
      <c r="C61" s="51"/>
      <c r="D61" s="107"/>
      <c r="E61" s="108"/>
      <c r="F61" s="108"/>
      <c r="G61" s="109"/>
      <c r="H61" s="110"/>
      <c r="I61" s="110"/>
      <c r="J61" s="46"/>
      <c r="K61" s="69"/>
      <c r="L61" s="69"/>
      <c r="M61" s="69"/>
      <c r="N61" s="69"/>
      <c r="O61" s="69"/>
      <c r="P61" s="46"/>
    </row>
    <row r="62" spans="1:16" s="39" customFormat="1" ht="23.25" customHeight="1">
      <c r="A62"/>
      <c r="B62" s="111"/>
      <c r="C62" s="112"/>
      <c r="D62" s="112"/>
      <c r="E62" s="112"/>
      <c r="F62" s="112"/>
      <c r="G62" s="112"/>
      <c r="H62" s="112"/>
      <c r="I62" s="112"/>
      <c r="J62" s="112"/>
      <c r="K62" s="113"/>
      <c r="L62" s="113"/>
      <c r="M62" s="113"/>
      <c r="N62" s="113"/>
      <c r="O62" s="113"/>
      <c r="P62" s="46"/>
    </row>
    <row r="63" spans="1:16" s="39" customFormat="1" ht="23.25" customHeight="1">
      <c r="A63"/>
      <c r="B63" s="114"/>
      <c r="C63" s="115"/>
      <c r="D63" s="115"/>
      <c r="E63" s="115"/>
      <c r="F63" s="115"/>
      <c r="G63" s="115"/>
      <c r="H63" s="115"/>
      <c r="I63" s="115"/>
      <c r="J63" s="115"/>
      <c r="K63" s="116"/>
      <c r="L63" s="118"/>
      <c r="M63" s="118"/>
      <c r="N63" s="118"/>
      <c r="O63" s="488"/>
      <c r="P63" s="117"/>
    </row>
    <row r="64" spans="1:16" s="39" customFormat="1" ht="23.25" customHeight="1">
      <c r="A64"/>
      <c r="B64" s="114"/>
      <c r="C64" s="115"/>
      <c r="D64" s="115"/>
      <c r="E64" s="115"/>
      <c r="F64" s="115"/>
      <c r="G64" s="115"/>
      <c r="H64" s="115"/>
      <c r="I64" s="115"/>
      <c r="J64" s="115"/>
      <c r="K64" s="116"/>
      <c r="L64" s="118"/>
      <c r="M64" s="118"/>
      <c r="N64" s="118"/>
      <c r="O64" s="488"/>
      <c r="P64" s="117"/>
    </row>
    <row r="65" spans="1:16" s="39" customFormat="1" ht="23.25" customHeight="1">
      <c r="A65"/>
      <c r="B65" s="114"/>
      <c r="C65" s="115"/>
      <c r="D65" s="115"/>
      <c r="E65" s="115"/>
      <c r="F65" s="115"/>
      <c r="G65" s="115"/>
      <c r="H65" s="115"/>
      <c r="I65" s="115"/>
      <c r="J65" s="115"/>
      <c r="K65" s="118"/>
      <c r="L65" s="118"/>
      <c r="M65" s="118"/>
      <c r="N65" s="116"/>
      <c r="O65" s="116"/>
      <c r="P65" s="117"/>
    </row>
    <row r="66" spans="1:16" s="39" customFormat="1" ht="23.25" customHeight="1">
      <c r="A66"/>
      <c r="B66" s="114"/>
      <c r="C66" s="115"/>
      <c r="D66" s="115"/>
      <c r="E66" s="115"/>
      <c r="F66" s="115"/>
      <c r="G66" s="115"/>
      <c r="H66" s="115"/>
      <c r="I66" s="115"/>
      <c r="J66" s="115"/>
      <c r="K66" s="118"/>
      <c r="L66" s="118"/>
      <c r="M66" s="118"/>
      <c r="N66" s="118"/>
      <c r="O66" s="488"/>
      <c r="P66" s="117"/>
    </row>
    <row r="67" spans="1:16" s="39" customFormat="1" ht="23.25" customHeight="1">
      <c r="A67"/>
      <c r="B67" s="114"/>
      <c r="C67" s="115"/>
      <c r="D67" s="115"/>
      <c r="E67" s="115"/>
      <c r="F67" s="115"/>
      <c r="G67" s="115"/>
      <c r="H67" s="115"/>
      <c r="I67" s="115"/>
      <c r="J67" s="115"/>
      <c r="K67" s="118"/>
      <c r="L67" s="118"/>
      <c r="M67" s="118"/>
      <c r="N67" s="118"/>
      <c r="O67" s="488"/>
      <c r="P67" s="117"/>
    </row>
    <row r="68" spans="1:16" s="39" customFormat="1" ht="23.25" customHeight="1">
      <c r="A68"/>
      <c r="B68" s="114"/>
      <c r="C68" s="115"/>
      <c r="D68" s="115"/>
      <c r="E68" s="115"/>
      <c r="F68" s="115"/>
      <c r="G68" s="115"/>
      <c r="H68" s="115"/>
      <c r="I68" s="115"/>
      <c r="J68" s="115"/>
      <c r="K68" s="118"/>
      <c r="L68" s="118"/>
      <c r="M68" s="118"/>
      <c r="N68" s="116"/>
      <c r="O68" s="116"/>
      <c r="P68" s="117"/>
    </row>
    <row r="69" spans="1:16" s="39" customFormat="1" ht="23.25" customHeight="1">
      <c r="A69"/>
      <c r="B69" s="114"/>
      <c r="C69" s="115"/>
      <c r="D69" s="115"/>
      <c r="E69" s="115"/>
      <c r="F69" s="115"/>
      <c r="G69" s="115"/>
      <c r="H69" s="115"/>
      <c r="I69" s="115"/>
      <c r="J69" s="115"/>
      <c r="K69" s="116"/>
      <c r="L69" s="116"/>
      <c r="M69" s="116"/>
      <c r="N69" s="116"/>
      <c r="O69" s="116"/>
      <c r="P69" s="117"/>
    </row>
    <row r="70" spans="1:16" s="39" customFormat="1" ht="23.25" customHeight="1">
      <c r="A70"/>
      <c r="B70" s="119"/>
      <c r="C70" s="120"/>
      <c r="D70" s="120"/>
      <c r="E70" s="120"/>
      <c r="F70" s="120"/>
      <c r="G70" s="120"/>
      <c r="H70" s="120"/>
      <c r="I70" s="120"/>
      <c r="J70" s="120"/>
      <c r="K70" s="121"/>
      <c r="L70" s="121"/>
      <c r="M70" s="121"/>
      <c r="N70" s="121"/>
      <c r="O70" s="121"/>
      <c r="P70" s="122"/>
    </row>
    <row r="71" spans="1:16" s="39" customFormat="1" ht="23.25" customHeight="1">
      <c r="A71"/>
      <c r="B71" s="20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s="39" customFormat="1" ht="23.25" customHeight="1">
      <c r="A72"/>
      <c r="B72" s="42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s="39" customFormat="1" ht="23.25" customHeight="1">
      <c r="A7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s="39" customFormat="1" ht="23.25" customHeight="1">
      <c r="A74"/>
      <c r="B74" s="50"/>
      <c r="C74" s="51"/>
      <c r="D74" s="107"/>
      <c r="E74" s="108"/>
      <c r="F74" s="108"/>
      <c r="G74" s="109"/>
      <c r="H74" s="110"/>
      <c r="I74" s="110"/>
      <c r="J74" s="46"/>
      <c r="K74" s="69"/>
      <c r="L74" s="69"/>
      <c r="M74" s="69"/>
      <c r="N74" s="69"/>
      <c r="O74" s="69"/>
      <c r="P74" s="46"/>
    </row>
    <row r="75" spans="1:16" s="39" customFormat="1" ht="23.25" customHeight="1">
      <c r="A75"/>
      <c r="B75" s="111"/>
      <c r="C75" s="112"/>
      <c r="D75" s="112"/>
      <c r="E75" s="112"/>
      <c r="F75" s="112"/>
      <c r="G75" s="112"/>
      <c r="H75" s="112"/>
      <c r="I75" s="112"/>
      <c r="J75" s="112"/>
      <c r="K75" s="113"/>
      <c r="L75" s="113"/>
      <c r="M75" s="113"/>
      <c r="N75" s="113"/>
      <c r="O75" s="113"/>
      <c r="P75" s="46"/>
    </row>
    <row r="76" spans="1:16" s="39" customFormat="1" ht="23.25" customHeight="1">
      <c r="A76"/>
      <c r="B76" s="114"/>
      <c r="C76" s="115"/>
      <c r="D76" s="115"/>
      <c r="E76" s="115"/>
      <c r="F76" s="115"/>
      <c r="G76" s="115"/>
      <c r="H76" s="115"/>
      <c r="I76" s="115"/>
      <c r="J76" s="115"/>
      <c r="K76" s="116"/>
      <c r="L76" s="118"/>
      <c r="M76" s="118"/>
      <c r="N76" s="118"/>
      <c r="O76" s="488"/>
      <c r="P76" s="117"/>
    </row>
    <row r="77" spans="1:16" s="39" customFormat="1" ht="23.25" customHeight="1">
      <c r="A77"/>
      <c r="B77" s="114"/>
      <c r="C77" s="115"/>
      <c r="D77" s="115"/>
      <c r="E77" s="115"/>
      <c r="F77" s="115"/>
      <c r="G77" s="115"/>
      <c r="H77" s="115"/>
      <c r="I77" s="115"/>
      <c r="J77" s="115"/>
      <c r="K77" s="116"/>
      <c r="L77" s="118"/>
      <c r="M77" s="118"/>
      <c r="N77" s="118"/>
      <c r="O77" s="488"/>
      <c r="P77" s="117"/>
    </row>
    <row r="78" spans="1:16" s="39" customFormat="1" ht="23.25" customHeight="1">
      <c r="A78"/>
      <c r="B78" s="114"/>
      <c r="C78" s="115"/>
      <c r="D78" s="115"/>
      <c r="E78" s="115"/>
      <c r="F78" s="115"/>
      <c r="G78" s="115"/>
      <c r="H78" s="115"/>
      <c r="I78" s="115"/>
      <c r="J78" s="115"/>
      <c r="K78" s="118"/>
      <c r="L78" s="118"/>
      <c r="M78" s="118"/>
      <c r="N78" s="118"/>
      <c r="O78" s="488"/>
      <c r="P78" s="117"/>
    </row>
    <row r="79" spans="1:16" s="39" customFormat="1" ht="23.25" customHeight="1">
      <c r="A79"/>
      <c r="B79" s="114"/>
      <c r="C79" s="115"/>
      <c r="D79" s="115"/>
      <c r="E79" s="115"/>
      <c r="F79" s="115"/>
      <c r="G79" s="115"/>
      <c r="H79" s="115"/>
      <c r="I79" s="115"/>
      <c r="J79" s="115"/>
      <c r="K79" s="118"/>
      <c r="L79" s="118"/>
      <c r="M79" s="118"/>
      <c r="N79" s="118"/>
      <c r="O79" s="488"/>
      <c r="P79" s="117"/>
    </row>
    <row r="80" spans="1:16" s="39" customFormat="1" ht="23.25" customHeight="1">
      <c r="A80"/>
      <c r="B80" s="114"/>
      <c r="C80" s="115"/>
      <c r="D80" s="115"/>
      <c r="E80" s="115"/>
      <c r="F80" s="115"/>
      <c r="G80" s="115"/>
      <c r="H80" s="115"/>
      <c r="I80" s="115"/>
      <c r="J80" s="115"/>
      <c r="K80" s="118"/>
      <c r="L80" s="118"/>
      <c r="M80" s="118"/>
      <c r="N80" s="118"/>
      <c r="O80" s="488"/>
      <c r="P80" s="117"/>
    </row>
    <row r="81" spans="1:16" s="39" customFormat="1" ht="23.25" customHeight="1">
      <c r="A81"/>
      <c r="B81" s="114"/>
      <c r="C81" s="115"/>
      <c r="D81" s="115"/>
      <c r="E81" s="115"/>
      <c r="F81" s="115"/>
      <c r="G81" s="115"/>
      <c r="H81" s="115"/>
      <c r="I81" s="115"/>
      <c r="J81" s="115"/>
      <c r="K81" s="118"/>
      <c r="L81" s="118"/>
      <c r="M81" s="118"/>
      <c r="N81" s="118"/>
      <c r="O81" s="488"/>
      <c r="P81" s="117"/>
    </row>
    <row r="82" spans="1:16" s="39" customFormat="1" ht="23.25" customHeight="1">
      <c r="A82"/>
      <c r="B82" s="119"/>
      <c r="C82" s="120"/>
      <c r="D82" s="120"/>
      <c r="E82" s="120"/>
      <c r="F82" s="120"/>
      <c r="G82" s="120"/>
      <c r="H82" s="120"/>
      <c r="I82" s="120"/>
      <c r="J82" s="120"/>
      <c r="K82" s="121"/>
      <c r="L82" s="121"/>
      <c r="M82" s="121"/>
      <c r="N82" s="121"/>
      <c r="O82" s="121"/>
      <c r="P82" s="122"/>
    </row>
    <row r="83" spans="1:16" s="39" customFormat="1" ht="23.25" customHeight="1">
      <c r="A83"/>
      <c r="B83" s="20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s="39" customFormat="1" ht="23.25" customHeight="1">
      <c r="A84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s="39" customFormat="1" ht="23.25" customHeight="1">
      <c r="A85"/>
      <c r="B85" s="50"/>
      <c r="C85" s="48"/>
      <c r="D85" s="48"/>
      <c r="E85" s="48"/>
      <c r="F85" s="48"/>
      <c r="G85" s="48"/>
      <c r="H85" s="48"/>
      <c r="I85" s="48"/>
      <c r="J85" s="48"/>
      <c r="K85" s="47"/>
      <c r="L85" s="47"/>
      <c r="M85" s="47"/>
      <c r="N85" s="47"/>
      <c r="O85" s="47"/>
      <c r="P85" s="48"/>
    </row>
    <row r="86" spans="1:16" s="39" customFormat="1" ht="23.25" customHeight="1">
      <c r="A86"/>
      <c r="B86" s="111"/>
      <c r="C86" s="112"/>
      <c r="D86" s="112"/>
      <c r="E86" s="112"/>
      <c r="F86" s="112"/>
      <c r="G86" s="112"/>
      <c r="H86" s="112"/>
      <c r="I86" s="112"/>
      <c r="J86" s="112"/>
      <c r="K86" s="113"/>
      <c r="L86" s="113"/>
      <c r="M86" s="113"/>
      <c r="N86" s="113"/>
      <c r="O86" s="113"/>
      <c r="P86" s="46"/>
    </row>
    <row r="87" spans="1:16" s="39" customFormat="1" ht="23.25" customHeight="1">
      <c r="A87"/>
      <c r="B87" s="114"/>
      <c r="C87" s="115"/>
      <c r="D87" s="115"/>
      <c r="E87" s="115"/>
      <c r="F87" s="115"/>
      <c r="G87" s="115"/>
      <c r="H87" s="115"/>
      <c r="I87" s="115"/>
      <c r="J87" s="115"/>
      <c r="K87" s="116"/>
      <c r="L87" s="116"/>
      <c r="M87" s="116"/>
      <c r="N87" s="116"/>
      <c r="O87" s="116"/>
      <c r="P87" s="117"/>
    </row>
    <row r="88" spans="1:16" s="39" customFormat="1" ht="23.25" customHeight="1">
      <c r="A88"/>
      <c r="B88" s="114"/>
      <c r="C88" s="115"/>
      <c r="D88" s="115"/>
      <c r="E88" s="115"/>
      <c r="F88" s="115"/>
      <c r="G88" s="115"/>
      <c r="H88" s="115"/>
      <c r="I88" s="115"/>
      <c r="J88" s="115"/>
      <c r="K88" s="116"/>
      <c r="L88" s="116"/>
      <c r="M88" s="116"/>
      <c r="N88" s="116"/>
      <c r="O88" s="116"/>
      <c r="P88" s="117"/>
    </row>
    <row r="89" spans="1:16" s="39" customFormat="1" ht="23.25" customHeight="1">
      <c r="A89"/>
      <c r="B89" s="119"/>
      <c r="C89" s="120"/>
      <c r="D89" s="120"/>
      <c r="E89" s="120"/>
      <c r="F89" s="120"/>
      <c r="G89" s="120"/>
      <c r="H89" s="120"/>
      <c r="I89" s="120"/>
      <c r="J89" s="120"/>
      <c r="K89" s="121"/>
      <c r="L89" s="121"/>
      <c r="M89" s="121"/>
      <c r="N89" s="121"/>
      <c r="O89" s="121"/>
      <c r="P89" s="117"/>
    </row>
    <row r="90" spans="1:16" s="39" customFormat="1" ht="23.25" customHeight="1">
      <c r="A90"/>
      <c r="B90" s="20"/>
      <c r="C90" s="42"/>
      <c r="D90" s="42"/>
      <c r="E90" s="42"/>
      <c r="F90" s="42"/>
      <c r="G90" s="42"/>
      <c r="H90" s="42"/>
      <c r="I90" s="42"/>
      <c r="J90" s="42"/>
      <c r="K90" s="47"/>
      <c r="L90" s="47"/>
      <c r="M90" s="47"/>
      <c r="N90" s="47"/>
      <c r="O90" s="47"/>
      <c r="P90" s="42"/>
    </row>
    <row r="91" spans="1:16" s="39" customFormat="1" ht="23.25" customHeight="1">
      <c r="A91"/>
      <c r="B91" s="42"/>
      <c r="C91" s="42"/>
      <c r="D91" s="42"/>
      <c r="E91" s="42"/>
      <c r="F91" s="42"/>
      <c r="G91" s="42"/>
      <c r="H91" s="42"/>
      <c r="I91" s="42"/>
      <c r="J91" s="42"/>
      <c r="K91" s="47"/>
      <c r="L91" s="47"/>
      <c r="M91" s="47"/>
      <c r="N91" s="47"/>
      <c r="O91" s="47"/>
      <c r="P91" s="42"/>
    </row>
    <row r="92" spans="1:16" s="39" customFormat="1" ht="23.25" customHeight="1">
      <c r="A92"/>
      <c r="B92" s="42"/>
      <c r="C92" s="42"/>
      <c r="D92" s="42"/>
      <c r="E92" s="42"/>
      <c r="F92" s="42"/>
      <c r="G92" s="42"/>
      <c r="H92" s="42"/>
      <c r="I92" s="42"/>
      <c r="J92" s="42"/>
      <c r="K92" s="47"/>
      <c r="L92" s="47"/>
      <c r="M92" s="47"/>
      <c r="N92" s="47"/>
      <c r="O92" s="47"/>
      <c r="P92" s="42"/>
    </row>
    <row r="93" spans="1:16" s="39" customFormat="1" ht="23.25" customHeight="1">
      <c r="A93"/>
      <c r="B93" s="42"/>
      <c r="C93" s="42"/>
      <c r="D93" s="42"/>
      <c r="E93" s="42"/>
      <c r="F93" s="42"/>
      <c r="G93" s="42"/>
      <c r="H93" s="42"/>
      <c r="I93" s="42"/>
      <c r="J93" s="42"/>
      <c r="K93" s="47"/>
      <c r="L93" s="47"/>
      <c r="M93" s="47"/>
      <c r="N93" s="47"/>
      <c r="O93" s="47"/>
      <c r="P93" s="42"/>
    </row>
    <row r="94" spans="1:16" s="39" customFormat="1" ht="23.25" customHeight="1">
      <c r="A94"/>
      <c r="B94" s="42"/>
      <c r="C94" s="42"/>
      <c r="D94" s="42"/>
      <c r="E94" s="42"/>
      <c r="F94" s="42"/>
      <c r="G94" s="42"/>
      <c r="H94" s="42"/>
      <c r="I94" s="42"/>
      <c r="J94" s="42"/>
      <c r="K94" s="47"/>
      <c r="L94" s="47"/>
      <c r="M94" s="47"/>
      <c r="N94" s="47"/>
      <c r="O94" s="47"/>
      <c r="P94" s="42"/>
    </row>
    <row r="95" spans="1:16" s="39" customFormat="1" ht="23.25" customHeight="1">
      <c r="A95"/>
      <c r="B95" s="42"/>
      <c r="C95" s="42"/>
      <c r="D95" s="42"/>
      <c r="E95" s="42"/>
      <c r="F95" s="42"/>
      <c r="G95" s="42"/>
      <c r="H95" s="42"/>
      <c r="I95" s="42"/>
      <c r="J95" s="42"/>
      <c r="K95" s="47"/>
      <c r="L95" s="47"/>
      <c r="M95" s="47"/>
      <c r="N95" s="47"/>
      <c r="O95" s="47"/>
      <c r="P95" s="42"/>
    </row>
    <row r="96" spans="1:16" s="39" customFormat="1" ht="23.25" customHeight="1">
      <c r="A96"/>
      <c r="B96" s="42"/>
      <c r="C96" s="42"/>
      <c r="D96" s="42"/>
      <c r="E96" s="42"/>
      <c r="F96" s="42"/>
      <c r="G96" s="42"/>
      <c r="H96" s="42"/>
      <c r="I96" s="42"/>
      <c r="J96" s="42"/>
      <c r="K96" s="47"/>
      <c r="L96" s="47"/>
      <c r="M96" s="47"/>
      <c r="N96" s="47"/>
      <c r="O96" s="47"/>
      <c r="P96" s="42"/>
    </row>
    <row r="97" spans="1:16" s="39" customFormat="1" ht="23.25" customHeight="1">
      <c r="A97"/>
      <c r="B97" s="42"/>
      <c r="C97" s="42"/>
      <c r="D97" s="42"/>
      <c r="E97" s="42"/>
      <c r="F97" s="42"/>
      <c r="G97" s="42"/>
      <c r="H97" s="42"/>
      <c r="I97" s="42"/>
      <c r="J97" s="42"/>
      <c r="K97" s="47"/>
      <c r="L97" s="47"/>
      <c r="M97" s="47"/>
      <c r="N97" s="47"/>
      <c r="O97" s="47"/>
      <c r="P97" s="42"/>
    </row>
    <row r="98" spans="1:16" s="39" customFormat="1" ht="23.25" customHeight="1">
      <c r="A98"/>
      <c r="B98" s="42"/>
      <c r="C98" s="42"/>
      <c r="D98" s="42"/>
      <c r="E98" s="42"/>
      <c r="F98" s="42"/>
      <c r="G98" s="42"/>
      <c r="H98" s="42"/>
      <c r="I98" s="42"/>
      <c r="J98" s="42"/>
      <c r="K98" s="47"/>
      <c r="L98" s="47"/>
      <c r="M98" s="47"/>
      <c r="N98" s="47"/>
      <c r="O98" s="47"/>
      <c r="P98" s="42"/>
    </row>
    <row r="99" spans="1:16" s="39" customFormat="1" ht="23.25" customHeight="1">
      <c r="A99"/>
      <c r="B99" s="42"/>
      <c r="C99" s="42"/>
      <c r="D99" s="42"/>
      <c r="E99" s="42"/>
      <c r="F99" s="42"/>
      <c r="G99" s="42"/>
      <c r="H99" s="42"/>
      <c r="I99" s="42"/>
      <c r="J99" s="42"/>
      <c r="K99" s="47"/>
      <c r="L99" s="47"/>
      <c r="M99" s="47"/>
      <c r="N99" s="47"/>
      <c r="O99" s="47"/>
      <c r="P99" s="42"/>
    </row>
    <row r="100" spans="1:16" s="39" customFormat="1" ht="23.25" customHeight="1">
      <c r="A100"/>
      <c r="B100" s="42"/>
      <c r="C100" s="42"/>
      <c r="D100" s="42"/>
      <c r="E100" s="42"/>
      <c r="F100" s="42"/>
      <c r="G100" s="42"/>
      <c r="H100" s="42"/>
      <c r="I100" s="42"/>
      <c r="J100" s="42"/>
      <c r="K100" s="47"/>
      <c r="L100" s="47"/>
      <c r="M100" s="47"/>
      <c r="N100" s="47"/>
      <c r="O100" s="47"/>
      <c r="P100" s="42"/>
    </row>
    <row r="101" spans="1:16" s="39" customFormat="1" ht="23.25" customHeight="1">
      <c r="A101"/>
      <c r="B101" s="42"/>
      <c r="C101" s="42"/>
      <c r="D101" s="42"/>
      <c r="E101" s="42"/>
      <c r="F101" s="42"/>
      <c r="G101" s="42"/>
      <c r="H101" s="42"/>
      <c r="I101" s="42"/>
      <c r="J101" s="42"/>
      <c r="K101" s="47"/>
      <c r="L101" s="47"/>
      <c r="M101" s="47"/>
      <c r="N101" s="47"/>
      <c r="O101" s="47"/>
      <c r="P101" s="42"/>
    </row>
    <row r="102" spans="1:16" s="39" customFormat="1" ht="23.25" customHeight="1">
      <c r="A102"/>
      <c r="B102" s="42"/>
      <c r="C102" s="42"/>
      <c r="D102" s="42"/>
      <c r="E102" s="42"/>
      <c r="F102" s="42"/>
      <c r="G102" s="42"/>
      <c r="H102" s="42"/>
      <c r="I102" s="42"/>
      <c r="J102" s="42"/>
      <c r="K102" s="47"/>
      <c r="L102" s="47"/>
      <c r="M102" s="47"/>
      <c r="N102" s="47"/>
      <c r="O102" s="47"/>
      <c r="P102" s="42"/>
    </row>
    <row r="103" spans="1:16" s="39" customFormat="1" ht="23.25" customHeight="1">
      <c r="A103"/>
      <c r="B103" s="42"/>
      <c r="C103" s="42"/>
      <c r="D103" s="42"/>
      <c r="E103" s="42"/>
      <c r="F103" s="42"/>
      <c r="G103" s="42"/>
      <c r="H103" s="42"/>
      <c r="I103" s="42"/>
      <c r="J103" s="42"/>
      <c r="K103" s="47"/>
      <c r="L103" s="47"/>
      <c r="M103" s="47"/>
      <c r="N103" s="47"/>
      <c r="O103" s="47"/>
      <c r="P103" s="42"/>
    </row>
    <row r="104" spans="1:16" s="39" customFormat="1" ht="23.25" customHeight="1">
      <c r="A104"/>
      <c r="B104" s="42"/>
      <c r="C104" s="42"/>
      <c r="D104" s="42"/>
      <c r="E104" s="42"/>
      <c r="F104" s="42"/>
      <c r="G104" s="42"/>
      <c r="H104" s="42"/>
      <c r="I104" s="42"/>
      <c r="J104" s="42"/>
      <c r="K104" s="47"/>
      <c r="L104" s="47"/>
      <c r="M104" s="47"/>
      <c r="N104" s="47"/>
      <c r="O104" s="47"/>
      <c r="P104" s="42"/>
    </row>
    <row r="105" spans="1:16" s="39" customFormat="1" ht="23.25" customHeight="1">
      <c r="A105"/>
      <c r="B105" s="42"/>
      <c r="C105" s="42"/>
      <c r="D105" s="42"/>
      <c r="E105" s="42"/>
      <c r="F105" s="42"/>
      <c r="G105" s="42"/>
      <c r="H105" s="42"/>
      <c r="I105" s="42"/>
      <c r="J105" s="42"/>
      <c r="K105" s="47"/>
      <c r="L105" s="47"/>
      <c r="M105" s="47"/>
      <c r="N105" s="47"/>
      <c r="O105" s="47"/>
      <c r="P105" s="42"/>
    </row>
    <row r="106" spans="1:16" s="39" customFormat="1" ht="23.25" customHeight="1">
      <c r="A106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s="39" customFormat="1" ht="23.25" customHeight="1">
      <c r="A107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s="39" customFormat="1" ht="23.25" customHeight="1">
      <c r="A108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6" s="39" customFormat="1" ht="23.25" customHeight="1">
      <c r="A10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6" s="39" customFormat="1" ht="23.25" customHeight="1">
      <c r="A1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s="39" customFormat="1" ht="23.25" customHeight="1">
      <c r="A11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s="39" customFormat="1" ht="23.25" customHeight="1">
      <c r="A11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s="39" customFormat="1" ht="23.25" customHeight="1">
      <c r="A113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1:16" s="39" customFormat="1" ht="23.25" customHeight="1">
      <c r="A114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1:16" s="39" customFormat="1" ht="23.25" customHeight="1">
      <c r="A115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  <row r="116" spans="1:16" s="39" customFormat="1" ht="23.25" customHeight="1">
      <c r="A116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s="39" customFormat="1" ht="23.25" customHeight="1">
      <c r="A117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s="39" customFormat="1" ht="23.25" customHeight="1">
      <c r="A11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s="39" customFormat="1" ht="23.25" customHeight="1">
      <c r="A11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s="39" customFormat="1" ht="23.25" customHeight="1">
      <c r="A12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s="39" customFormat="1" ht="23.25" customHeight="1">
      <c r="A12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s="39" customFormat="1" ht="23.25" customHeight="1">
      <c r="A12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s="39" customFormat="1" ht="23.25" customHeight="1">
      <c r="A123"/>
    </row>
    <row r="124" spans="1:16" s="39" customFormat="1" ht="23.25" customHeight="1">
      <c r="A124"/>
    </row>
    <row r="125" spans="1:16" s="39" customFormat="1" ht="23.25" customHeight="1">
      <c r="A125"/>
    </row>
    <row r="126" spans="1:16" s="39" customFormat="1" ht="23.25" customHeight="1">
      <c r="A126"/>
    </row>
    <row r="127" spans="1:16" s="39" customFormat="1" ht="23.25" customHeight="1">
      <c r="A127"/>
    </row>
    <row r="128" spans="1:16" s="39" customFormat="1" ht="23.25" customHeight="1">
      <c r="A128"/>
    </row>
    <row r="129" spans="1:1" s="39" customFormat="1" ht="23.25" customHeight="1">
      <c r="A129"/>
    </row>
    <row r="130" spans="1:1" s="39" customFormat="1" ht="23.25" customHeight="1">
      <c r="A130"/>
    </row>
    <row r="131" spans="1:1" s="39" customFormat="1" ht="23.25" customHeight="1">
      <c r="A131"/>
    </row>
    <row r="132" spans="1:1" s="39" customFormat="1" ht="23.25" customHeight="1">
      <c r="A132"/>
    </row>
    <row r="133" spans="1:1" s="39" customFormat="1" ht="23.25" customHeight="1">
      <c r="A133"/>
    </row>
    <row r="134" spans="1:1" s="39" customFormat="1" ht="23.25" customHeight="1">
      <c r="A134"/>
    </row>
    <row r="135" spans="1:1" s="39" customFormat="1" ht="23.25" customHeight="1">
      <c r="A135"/>
    </row>
    <row r="136" spans="1:1" s="39" customFormat="1" ht="23.25" customHeight="1">
      <c r="A136"/>
    </row>
    <row r="137" spans="1:1" s="39" customFormat="1" ht="23.25" customHeight="1">
      <c r="A137"/>
    </row>
    <row r="138" spans="1:1" s="39" customFormat="1" ht="23.25" customHeight="1">
      <c r="A138"/>
    </row>
    <row r="139" spans="1:1" s="39" customFormat="1" ht="23.25" customHeight="1">
      <c r="A139"/>
    </row>
    <row r="140" spans="1:1" s="39" customFormat="1" ht="23.25" customHeight="1">
      <c r="A140"/>
    </row>
    <row r="141" spans="1:1" s="39" customFormat="1" ht="23.25" customHeight="1">
      <c r="A141"/>
    </row>
    <row r="142" spans="1:1" s="39" customFormat="1" ht="23.25" customHeight="1">
      <c r="A142"/>
    </row>
    <row r="143" spans="1:1" s="39" customFormat="1" ht="23.25" customHeight="1">
      <c r="A143"/>
    </row>
    <row r="144" spans="1:1" s="39" customFormat="1" ht="23.25" customHeight="1">
      <c r="A144"/>
    </row>
    <row r="145" spans="1:1" s="39" customFormat="1" ht="23.25" customHeight="1">
      <c r="A145"/>
    </row>
    <row r="146" spans="1:1" s="39" customFormat="1" ht="23.25" customHeight="1">
      <c r="A146"/>
    </row>
    <row r="147" spans="1:1" s="39" customFormat="1" ht="23.25" customHeight="1">
      <c r="A147"/>
    </row>
    <row r="148" spans="1:1" s="39" customFormat="1" ht="23.25" customHeight="1">
      <c r="A148"/>
    </row>
    <row r="149" spans="1:1" s="39" customFormat="1" ht="23.25" customHeight="1">
      <c r="A149"/>
    </row>
    <row r="150" spans="1:1" s="39" customFormat="1" ht="23.25" customHeight="1">
      <c r="A150"/>
    </row>
    <row r="151" spans="1:1" s="39" customFormat="1" ht="23.25" customHeight="1">
      <c r="A151"/>
    </row>
    <row r="152" spans="1:1" s="39" customFormat="1" ht="23.25" customHeight="1">
      <c r="A152"/>
    </row>
    <row r="153" spans="1:1" s="39" customFormat="1" ht="23.25" customHeight="1">
      <c r="A153"/>
    </row>
    <row r="154" spans="1:1" s="39" customFormat="1" ht="23.25" customHeight="1">
      <c r="A154"/>
    </row>
    <row r="155" spans="1:1" s="39" customFormat="1" ht="23.25" customHeight="1">
      <c r="A155"/>
    </row>
    <row r="156" spans="1:1" s="39" customFormat="1" ht="23.25" customHeight="1">
      <c r="A156"/>
    </row>
    <row r="157" spans="1:1" s="39" customFormat="1" ht="23.25" customHeight="1">
      <c r="A157"/>
    </row>
    <row r="158" spans="1:1" s="39" customFormat="1" ht="23.25" customHeight="1">
      <c r="A158"/>
    </row>
    <row r="159" spans="1:1" s="39" customFormat="1" ht="23.25" customHeight="1">
      <c r="A159"/>
    </row>
    <row r="160" spans="1:1" s="39" customFormat="1" ht="23.25" customHeight="1">
      <c r="A160"/>
    </row>
    <row r="161" spans="1:1" s="39" customFormat="1" ht="23.25" customHeight="1">
      <c r="A161"/>
    </row>
    <row r="162" spans="1:1" s="39" customFormat="1" ht="23.25" customHeight="1">
      <c r="A162"/>
    </row>
    <row r="163" spans="1:1" s="39" customFormat="1" ht="23.25" customHeight="1">
      <c r="A163"/>
    </row>
    <row r="164" spans="1:1" s="39" customFormat="1" ht="23.25" customHeight="1">
      <c r="A164"/>
    </row>
    <row r="165" spans="1:1" s="39" customFormat="1" ht="23.25" customHeight="1">
      <c r="A165"/>
    </row>
    <row r="166" spans="1:1" s="39" customFormat="1" ht="23.25" customHeight="1">
      <c r="A166"/>
    </row>
    <row r="167" spans="1:1" s="39" customFormat="1" ht="23.25" customHeight="1">
      <c r="A167"/>
    </row>
    <row r="168" spans="1:1" s="39" customFormat="1" ht="23.25" customHeight="1">
      <c r="A168"/>
    </row>
    <row r="169" spans="1:1" s="39" customFormat="1" ht="23.25" customHeight="1">
      <c r="A169"/>
    </row>
    <row r="170" spans="1:1" s="39" customFormat="1" ht="23.25" customHeight="1">
      <c r="A170"/>
    </row>
    <row r="171" spans="1:1" ht="23.25" customHeight="1"/>
    <row r="172" spans="1:1" ht="23.25" customHeight="1"/>
    <row r="173" spans="1:1" ht="23.25" customHeight="1"/>
    <row r="174" spans="1:1" ht="23.25" customHeight="1"/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D6CA1-D26F-4EC9-BA1F-F570D60E67ED}">
  <sheetPr codeName="Planilha13">
    <tabColor rgb="FF008000"/>
  </sheetPr>
  <dimension ref="A1:K184"/>
  <sheetViews>
    <sheetView showGridLines="0" zoomScale="85" zoomScaleNormal="85" workbookViewId="0">
      <selection activeCell="J11" sqref="J11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209</v>
      </c>
      <c r="B12" s="658"/>
      <c r="C12" s="658"/>
      <c r="D12" s="658"/>
      <c r="E12" s="658"/>
      <c r="F12" s="659"/>
      <c r="G12" s="657" t="s">
        <v>210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/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101"/>
      <c r="H26" s="30"/>
      <c r="I26" s="39"/>
      <c r="J26" s="39"/>
      <c r="K26" s="91"/>
    </row>
    <row r="27" spans="1:11" ht="23.25" customHeight="1" thickBot="1">
      <c r="A27" s="105" t="s">
        <v>11</v>
      </c>
      <c r="B27" s="95"/>
      <c r="C27" s="96"/>
      <c r="D27" s="97"/>
      <c r="E27" s="97"/>
      <c r="F27" s="98"/>
      <c r="G27" s="105" t="s">
        <v>11</v>
      </c>
      <c r="H27" s="102"/>
      <c r="I27" s="103"/>
      <c r="J27" s="103"/>
      <c r="K27" s="104"/>
    </row>
    <row r="28" spans="1:11" ht="50.1" customHeight="1" thickBot="1">
      <c r="A28" s="657" t="s">
        <v>226</v>
      </c>
      <c r="B28" s="658"/>
      <c r="C28" s="658"/>
      <c r="D28" s="658"/>
      <c r="E28" s="658"/>
      <c r="F28" s="659"/>
      <c r="G28" s="657"/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9"/>
      <c r="G29" s="86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91"/>
      <c r="G30" s="90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91"/>
      <c r="G31" s="90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91"/>
      <c r="G32" s="90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91"/>
      <c r="G33" s="90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91"/>
      <c r="G34" s="90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91"/>
      <c r="G35" s="90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91"/>
      <c r="G36" s="90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91"/>
      <c r="G37" s="90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91"/>
      <c r="G38" s="90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92"/>
      <c r="G39" s="99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93"/>
      <c r="G40" s="100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94"/>
      <c r="G41" s="101"/>
      <c r="H41" s="30"/>
      <c r="I41" s="39"/>
      <c r="J41" s="39"/>
      <c r="K41" s="91"/>
    </row>
    <row r="42" spans="1:11" ht="23.25" customHeight="1">
      <c r="A42" s="90"/>
      <c r="B42" s="42"/>
      <c r="C42" s="26"/>
      <c r="D42" s="27"/>
      <c r="E42" s="27"/>
      <c r="F42" s="94"/>
      <c r="G42" s="101"/>
      <c r="H42" s="30"/>
      <c r="I42" s="39"/>
      <c r="J42" s="39"/>
      <c r="K42" s="91"/>
    </row>
    <row r="43" spans="1:11" ht="23.25" customHeight="1" thickBot="1">
      <c r="A43" s="105" t="s">
        <v>11</v>
      </c>
      <c r="B43" s="95"/>
      <c r="C43" s="96"/>
      <c r="D43" s="97"/>
      <c r="E43" s="97"/>
      <c r="F43" s="98"/>
      <c r="G43" s="105"/>
      <c r="H43" s="102"/>
      <c r="I43" s="103"/>
      <c r="J43" s="103"/>
      <c r="K43" s="104"/>
    </row>
    <row r="44" spans="1:11" ht="23.2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23.25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23.2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23.2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23.25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2:11" ht="23.2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2:11" ht="23.2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2:11" ht="23.2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2:11" ht="23.2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2:11" ht="23.2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2:11" ht="23.2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2:11" ht="23.2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2:11" ht="23.2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2:11" ht="23.2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2:11" ht="23.2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2:11" ht="23.2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2:11" ht="23.2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2:11" ht="23.2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2:11" ht="23.2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2:11" ht="23.2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2:11" ht="23.25" customHeight="1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2:11" ht="23.2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2:11" ht="23.25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2:11" ht="23.25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2:11" ht="23.25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2:11" ht="23.25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2:11" ht="23.25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2:11" ht="23.25" customHeight="1"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2:11" ht="23.2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2:11" ht="23.25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2:11" ht="23.25" customHeight="1"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2:11" ht="23.25" customHeight="1"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2:11" ht="23.2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2:11" ht="23.2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2:11" ht="23.25" customHeight="1"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2:11" ht="23.25" customHeight="1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23.2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2:11" ht="23.2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2:11" ht="23.2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23.2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23.2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2:11" ht="23.2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23.2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23.2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23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23.2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23.2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23.2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23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23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23.2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2:11" ht="23.25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2:11" ht="23.2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2:11" ht="23.25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23.25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23.25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23.2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11" ht="23.25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23.25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23.25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11" ht="23.25" customHeight="1"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3.2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2:11" ht="23.2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2:11" ht="23.2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11" ht="23.2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2:11" ht="23.2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23.2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23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23.2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23.25" customHeight="1"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23.2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23.25" customHeight="1"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23.25" customHeight="1"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23.25" customHeight="1"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23.25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2:11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2:11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2:11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2:11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2:11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2:11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2:11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2:11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2:11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2:11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2:11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2:11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2:11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2:11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2:11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2:11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2:11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2:11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2:11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2:11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2:11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2:11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2:11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1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2:11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2:11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2:11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2:11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2:11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2:11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2:11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2:11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2:11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2:11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2:11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2:11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2:11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2:11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2:11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</row>
    <row r="172" spans="2:11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2:11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2:11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BC2E0-ED55-431F-81BA-9E793D687E1E}">
  <sheetPr codeName="Planilha14">
    <tabColor rgb="FF008000"/>
  </sheetPr>
  <dimension ref="A1:R232"/>
  <sheetViews>
    <sheetView showGridLines="0" zoomScale="85" zoomScaleNormal="85" workbookViewId="0">
      <selection activeCell="K8" sqref="K8"/>
    </sheetView>
  </sheetViews>
  <sheetFormatPr defaultColWidth="0" defaultRowHeight="15"/>
  <cols>
    <col min="1" max="1" width="2.7109375" customWidth="1"/>
    <col min="2" max="2" width="48.7109375" customWidth="1"/>
    <col min="3" max="15" width="13.7109375" customWidth="1"/>
    <col min="16" max="16" width="14.7109375" customWidth="1"/>
    <col min="17" max="17" width="9.140625" customWidth="1"/>
    <col min="18" max="18" width="8.5703125" customWidth="1"/>
    <col min="19" max="16384" width="9.140625" hidden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6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6"/>
    </row>
    <row r="4" spans="1:1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6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11" spans="1:18" ht="23.25" customHeight="1"/>
    <row r="12" spans="1:18" s="39" customFormat="1" ht="23.25" customHeight="1" thickBot="1">
      <c r="A12"/>
      <c r="B12" s="50" t="s">
        <v>546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531"/>
      <c r="P12" s="531"/>
    </row>
    <row r="13" spans="1:18" s="39" customFormat="1" ht="50.1" customHeight="1">
      <c r="A13"/>
      <c r="B13" s="124" t="s">
        <v>159</v>
      </c>
      <c r="C13" s="125" t="s">
        <v>211</v>
      </c>
      <c r="D13" s="125" t="s">
        <v>212</v>
      </c>
      <c r="E13" s="125" t="s">
        <v>213</v>
      </c>
      <c r="F13" s="125" t="s">
        <v>214</v>
      </c>
      <c r="G13" s="125" t="s">
        <v>215</v>
      </c>
      <c r="H13" s="125" t="s">
        <v>216</v>
      </c>
      <c r="I13" s="125" t="s">
        <v>217</v>
      </c>
      <c r="J13" s="125" t="s">
        <v>218</v>
      </c>
      <c r="K13" s="125" t="s">
        <v>219</v>
      </c>
      <c r="L13" s="125" t="s">
        <v>220</v>
      </c>
      <c r="M13" s="125" t="s">
        <v>221</v>
      </c>
      <c r="N13" s="125" t="s">
        <v>222</v>
      </c>
      <c r="O13" s="125" t="s">
        <v>587</v>
      </c>
      <c r="P13" s="60" t="s">
        <v>577</v>
      </c>
    </row>
    <row r="14" spans="1:18" s="39" customFormat="1" ht="23.25" customHeight="1">
      <c r="A14"/>
      <c r="B14" s="165" t="s">
        <v>9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8"/>
    </row>
    <row r="15" spans="1:18" s="39" customFormat="1" ht="23.25" customHeight="1">
      <c r="A15"/>
      <c r="B15" s="159" t="s">
        <v>19</v>
      </c>
      <c r="C15" s="176">
        <v>8</v>
      </c>
      <c r="D15" s="176">
        <v>8</v>
      </c>
      <c r="E15" s="176">
        <v>12</v>
      </c>
      <c r="F15" s="176">
        <v>15</v>
      </c>
      <c r="G15" s="176">
        <v>20</v>
      </c>
      <c r="H15" s="176">
        <v>14</v>
      </c>
      <c r="I15" s="176">
        <v>15</v>
      </c>
      <c r="J15" s="176">
        <v>16</v>
      </c>
      <c r="K15" s="116">
        <f>12+3</f>
        <v>15</v>
      </c>
      <c r="L15" s="116">
        <v>15</v>
      </c>
      <c r="M15" s="118">
        <v>14</v>
      </c>
      <c r="N15" s="118">
        <v>14</v>
      </c>
      <c r="O15" s="488">
        <v>15</v>
      </c>
      <c r="P15" s="532">
        <f>IF(ISERROR(O15/C15-1),"-",(O15/C15-1))</f>
        <v>0.875</v>
      </c>
    </row>
    <row r="16" spans="1:18" s="39" customFormat="1" ht="23.25" customHeight="1">
      <c r="A16"/>
      <c r="B16" s="161" t="s">
        <v>145</v>
      </c>
      <c r="C16" s="115" t="s">
        <v>100</v>
      </c>
      <c r="D16" s="115" t="s">
        <v>100</v>
      </c>
      <c r="E16" s="115" t="s">
        <v>100</v>
      </c>
      <c r="F16" s="115" t="s">
        <v>100</v>
      </c>
      <c r="G16" s="115" t="s">
        <v>100</v>
      </c>
      <c r="H16" s="115" t="s">
        <v>100</v>
      </c>
      <c r="I16" s="115" t="s">
        <v>100</v>
      </c>
      <c r="J16" s="115">
        <v>9</v>
      </c>
      <c r="K16" s="116">
        <v>4</v>
      </c>
      <c r="L16" s="116">
        <v>6</v>
      </c>
      <c r="M16" s="118">
        <v>3</v>
      </c>
      <c r="N16" s="118">
        <v>2</v>
      </c>
      <c r="O16" s="488">
        <v>1</v>
      </c>
      <c r="P16" s="532" t="str">
        <f t="shared" ref="P16:P23" si="0">IF(ISERROR(O16/C16-1),"-",(O16/C16-1))</f>
        <v>-</v>
      </c>
    </row>
    <row r="17" spans="1:16" s="39" customFormat="1" ht="23.25" customHeight="1">
      <c r="A17"/>
      <c r="B17" s="161" t="s">
        <v>41</v>
      </c>
      <c r="C17" s="115" t="s">
        <v>100</v>
      </c>
      <c r="D17" s="115" t="s">
        <v>100</v>
      </c>
      <c r="E17" s="115" t="s">
        <v>100</v>
      </c>
      <c r="F17" s="115" t="s">
        <v>100</v>
      </c>
      <c r="G17" s="115" t="s">
        <v>100</v>
      </c>
      <c r="H17" s="115" t="s">
        <v>100</v>
      </c>
      <c r="I17" s="115" t="s">
        <v>100</v>
      </c>
      <c r="J17" s="115" t="s">
        <v>100</v>
      </c>
      <c r="K17" s="116">
        <v>10</v>
      </c>
      <c r="L17" s="116">
        <v>10</v>
      </c>
      <c r="M17" s="118">
        <v>9</v>
      </c>
      <c r="N17" s="118">
        <v>9</v>
      </c>
      <c r="O17" s="488">
        <v>8</v>
      </c>
      <c r="P17" s="532" t="str">
        <f t="shared" si="0"/>
        <v>-</v>
      </c>
    </row>
    <row r="18" spans="1:16" s="39" customFormat="1" ht="23.25" customHeight="1">
      <c r="A18"/>
      <c r="B18" s="161" t="s">
        <v>52</v>
      </c>
      <c r="C18" s="115" t="s">
        <v>100</v>
      </c>
      <c r="D18" s="115" t="s">
        <v>100</v>
      </c>
      <c r="E18" s="115" t="s">
        <v>100</v>
      </c>
      <c r="F18" s="115" t="s">
        <v>100</v>
      </c>
      <c r="G18" s="115" t="s">
        <v>100</v>
      </c>
      <c r="H18" s="115" t="s">
        <v>100</v>
      </c>
      <c r="I18" s="115" t="s">
        <v>100</v>
      </c>
      <c r="J18" s="115" t="s">
        <v>100</v>
      </c>
      <c r="K18" s="116">
        <v>6</v>
      </c>
      <c r="L18" s="116">
        <v>8</v>
      </c>
      <c r="M18" s="118">
        <v>6</v>
      </c>
      <c r="N18" s="118">
        <v>9</v>
      </c>
      <c r="O18" s="488">
        <v>9</v>
      </c>
      <c r="P18" s="532" t="str">
        <f t="shared" si="0"/>
        <v>-</v>
      </c>
    </row>
    <row r="19" spans="1:16" s="39" customFormat="1" ht="23.25" customHeight="1">
      <c r="A19"/>
      <c r="B19" s="240" t="s">
        <v>37</v>
      </c>
      <c r="C19" s="115" t="s">
        <v>100</v>
      </c>
      <c r="D19" s="115" t="s">
        <v>100</v>
      </c>
      <c r="E19" s="115" t="s">
        <v>100</v>
      </c>
      <c r="F19" s="115" t="s">
        <v>100</v>
      </c>
      <c r="G19" s="115" t="s">
        <v>100</v>
      </c>
      <c r="H19" s="115" t="s">
        <v>100</v>
      </c>
      <c r="I19" s="115" t="s">
        <v>100</v>
      </c>
      <c r="J19" s="115" t="s">
        <v>100</v>
      </c>
      <c r="K19" s="116">
        <v>10</v>
      </c>
      <c r="L19" s="116">
        <v>12</v>
      </c>
      <c r="M19" s="118">
        <v>10</v>
      </c>
      <c r="N19" s="118">
        <v>12</v>
      </c>
      <c r="O19" s="488">
        <v>0</v>
      </c>
      <c r="P19" s="532" t="str">
        <f t="shared" si="0"/>
        <v>-</v>
      </c>
    </row>
    <row r="20" spans="1:16" s="39" customFormat="1" ht="23.25" customHeight="1">
      <c r="A20"/>
      <c r="B20" s="161" t="s">
        <v>28</v>
      </c>
      <c r="C20" s="115" t="s">
        <v>100</v>
      </c>
      <c r="D20" s="115" t="s">
        <v>100</v>
      </c>
      <c r="E20" s="115" t="s">
        <v>100</v>
      </c>
      <c r="F20" s="115" t="s">
        <v>100</v>
      </c>
      <c r="G20" s="115">
        <v>9</v>
      </c>
      <c r="H20" s="115">
        <v>10</v>
      </c>
      <c r="I20" s="115">
        <v>10</v>
      </c>
      <c r="J20" s="115">
        <v>8</v>
      </c>
      <c r="K20" s="116">
        <v>9</v>
      </c>
      <c r="L20" s="116">
        <v>16</v>
      </c>
      <c r="M20" s="118">
        <v>8</v>
      </c>
      <c r="N20" s="118">
        <v>10</v>
      </c>
      <c r="O20" s="488">
        <v>12</v>
      </c>
      <c r="P20" s="532" t="str">
        <f t="shared" si="0"/>
        <v>-</v>
      </c>
    </row>
    <row r="21" spans="1:16" s="39" customFormat="1" ht="23.25" customHeight="1">
      <c r="A21"/>
      <c r="B21" s="161" t="s">
        <v>34</v>
      </c>
      <c r="C21" s="115" t="s">
        <v>100</v>
      </c>
      <c r="D21" s="115" t="s">
        <v>100</v>
      </c>
      <c r="E21" s="115" t="s">
        <v>100</v>
      </c>
      <c r="F21" s="115" t="s">
        <v>100</v>
      </c>
      <c r="G21" s="115" t="s">
        <v>100</v>
      </c>
      <c r="H21" s="115" t="s">
        <v>100</v>
      </c>
      <c r="I21" s="115" t="s">
        <v>100</v>
      </c>
      <c r="J21" s="115">
        <v>10</v>
      </c>
      <c r="K21" s="116">
        <f>7+3</f>
        <v>10</v>
      </c>
      <c r="L21" s="116">
        <v>10</v>
      </c>
      <c r="M21" s="118">
        <v>10</v>
      </c>
      <c r="N21" s="118">
        <v>12</v>
      </c>
      <c r="O21" s="488">
        <v>11</v>
      </c>
      <c r="P21" s="532" t="str">
        <f t="shared" si="0"/>
        <v>-</v>
      </c>
    </row>
    <row r="22" spans="1:16" s="39" customFormat="1" ht="23.25" customHeight="1">
      <c r="B22" s="161" t="s">
        <v>24</v>
      </c>
      <c r="C22" s="115" t="s">
        <v>100</v>
      </c>
      <c r="D22" s="115" t="s">
        <v>100</v>
      </c>
      <c r="E22" s="115" t="s">
        <v>100</v>
      </c>
      <c r="F22" s="115" t="s">
        <v>100</v>
      </c>
      <c r="G22" s="115" t="s">
        <v>100</v>
      </c>
      <c r="H22" s="115">
        <v>10</v>
      </c>
      <c r="I22" s="115">
        <v>10</v>
      </c>
      <c r="J22" s="115">
        <v>10</v>
      </c>
      <c r="K22" s="116">
        <v>10</v>
      </c>
      <c r="L22" s="116">
        <v>4</v>
      </c>
      <c r="M22" s="118">
        <v>10</v>
      </c>
      <c r="N22" s="118">
        <v>10</v>
      </c>
      <c r="O22" s="488">
        <v>10</v>
      </c>
      <c r="P22" s="532" t="str">
        <f t="shared" si="0"/>
        <v>-</v>
      </c>
    </row>
    <row r="23" spans="1:16" s="39" customFormat="1" ht="23.25" customHeight="1">
      <c r="B23" s="163" t="s">
        <v>71</v>
      </c>
      <c r="C23" s="179" t="s">
        <v>100</v>
      </c>
      <c r="D23" s="179" t="s">
        <v>100</v>
      </c>
      <c r="E23" s="179" t="s">
        <v>100</v>
      </c>
      <c r="F23" s="179" t="s">
        <v>100</v>
      </c>
      <c r="G23" s="179" t="s">
        <v>100</v>
      </c>
      <c r="H23" s="179" t="s">
        <v>100</v>
      </c>
      <c r="I23" s="179" t="s">
        <v>100</v>
      </c>
      <c r="J23" s="179" t="s">
        <v>100</v>
      </c>
      <c r="K23" s="179" t="s">
        <v>100</v>
      </c>
      <c r="L23" s="179" t="s">
        <v>100</v>
      </c>
      <c r="M23" s="179" t="s">
        <v>100</v>
      </c>
      <c r="N23" s="118">
        <v>5</v>
      </c>
      <c r="O23" s="488">
        <v>2</v>
      </c>
      <c r="P23" s="532" t="str">
        <f t="shared" si="0"/>
        <v>-</v>
      </c>
    </row>
    <row r="24" spans="1:16" s="39" customFormat="1" ht="23.25" customHeight="1">
      <c r="B24" s="165" t="s">
        <v>147</v>
      </c>
      <c r="C24" s="144">
        <f>SUM(C15:C23)</f>
        <v>8</v>
      </c>
      <c r="D24" s="144">
        <f t="shared" ref="D24:O24" si="1">SUM(D15:D23)</f>
        <v>8</v>
      </c>
      <c r="E24" s="144">
        <f t="shared" si="1"/>
        <v>12</v>
      </c>
      <c r="F24" s="144">
        <f t="shared" si="1"/>
        <v>15</v>
      </c>
      <c r="G24" s="144">
        <f t="shared" si="1"/>
        <v>29</v>
      </c>
      <c r="H24" s="144">
        <f t="shared" si="1"/>
        <v>34</v>
      </c>
      <c r="I24" s="144">
        <f t="shared" si="1"/>
        <v>35</v>
      </c>
      <c r="J24" s="144">
        <f t="shared" si="1"/>
        <v>53</v>
      </c>
      <c r="K24" s="144">
        <f t="shared" si="1"/>
        <v>74</v>
      </c>
      <c r="L24" s="144">
        <f t="shared" si="1"/>
        <v>81</v>
      </c>
      <c r="M24" s="144">
        <f t="shared" si="1"/>
        <v>70</v>
      </c>
      <c r="N24" s="144">
        <f t="shared" si="1"/>
        <v>83</v>
      </c>
      <c r="O24" s="144">
        <f t="shared" si="1"/>
        <v>68</v>
      </c>
      <c r="P24" s="533">
        <f>IF(ISERROR(O24/C24-1),"-",(O24/C24-1))</f>
        <v>7.5</v>
      </c>
    </row>
    <row r="25" spans="1:16" s="39" customFormat="1" ht="23.25" customHeight="1">
      <c r="B25" s="165" t="s">
        <v>8</v>
      </c>
      <c r="C25" s="147"/>
      <c r="D25" s="147"/>
      <c r="E25" s="147"/>
      <c r="F25" s="147"/>
      <c r="G25" s="147"/>
      <c r="H25" s="147"/>
      <c r="I25" s="147"/>
      <c r="J25" s="147"/>
      <c r="K25" s="241"/>
      <c r="L25" s="241"/>
      <c r="M25" s="146"/>
      <c r="N25" s="146"/>
      <c r="O25" s="146"/>
      <c r="P25" s="534"/>
    </row>
    <row r="26" spans="1:16" s="39" customFormat="1" ht="23.25" customHeight="1">
      <c r="B26" s="159" t="s">
        <v>156</v>
      </c>
      <c r="C26" s="176" t="s">
        <v>100</v>
      </c>
      <c r="D26" s="176" t="s">
        <v>100</v>
      </c>
      <c r="E26" s="176" t="s">
        <v>100</v>
      </c>
      <c r="F26" s="176" t="s">
        <v>100</v>
      </c>
      <c r="G26" s="176" t="s">
        <v>100</v>
      </c>
      <c r="H26" s="176" t="s">
        <v>100</v>
      </c>
      <c r="I26" s="176" t="s">
        <v>100</v>
      </c>
      <c r="J26" s="176" t="s">
        <v>100</v>
      </c>
      <c r="K26" s="139">
        <v>20</v>
      </c>
      <c r="L26" s="139">
        <v>0</v>
      </c>
      <c r="M26" s="149">
        <v>20</v>
      </c>
      <c r="N26" s="149">
        <v>17</v>
      </c>
      <c r="O26" s="149">
        <v>0</v>
      </c>
      <c r="P26" s="535" t="str">
        <f>IF(ISERROR(O26/C26-1),"-",(O26/C26-1))</f>
        <v>-</v>
      </c>
    </row>
    <row r="27" spans="1:16" s="39" customFormat="1" ht="23.25" customHeight="1">
      <c r="B27" s="161" t="s">
        <v>57</v>
      </c>
      <c r="C27" s="115" t="s">
        <v>100</v>
      </c>
      <c r="D27" s="115" t="s">
        <v>100</v>
      </c>
      <c r="E27" s="115" t="s">
        <v>100</v>
      </c>
      <c r="F27" s="115" t="s">
        <v>100</v>
      </c>
      <c r="G27" s="115" t="s">
        <v>100</v>
      </c>
      <c r="H27" s="115">
        <v>15</v>
      </c>
      <c r="I27" s="115">
        <v>14</v>
      </c>
      <c r="J27" s="115">
        <v>15</v>
      </c>
      <c r="K27" s="116">
        <v>15</v>
      </c>
      <c r="L27" s="116">
        <v>15</v>
      </c>
      <c r="M27" s="118">
        <v>15</v>
      </c>
      <c r="N27" s="118">
        <v>17</v>
      </c>
      <c r="O27" s="488">
        <v>15</v>
      </c>
      <c r="P27" s="532" t="str">
        <f t="shared" ref="P27:P46" si="2">IF(ISERROR(O27/C27-1),"-",(O27/C27-1))</f>
        <v>-</v>
      </c>
    </row>
    <row r="28" spans="1:16" s="39" customFormat="1" ht="23.25" customHeight="1">
      <c r="B28" s="161" t="s">
        <v>19</v>
      </c>
      <c r="C28" s="115">
        <v>19</v>
      </c>
      <c r="D28" s="115">
        <v>19</v>
      </c>
      <c r="E28" s="115">
        <v>19</v>
      </c>
      <c r="F28" s="115">
        <v>20</v>
      </c>
      <c r="G28" s="115">
        <v>19</v>
      </c>
      <c r="H28" s="115">
        <v>19</v>
      </c>
      <c r="I28" s="115">
        <v>17</v>
      </c>
      <c r="J28" s="115">
        <v>20</v>
      </c>
      <c r="K28" s="116">
        <f>15+6</f>
        <v>21</v>
      </c>
      <c r="L28" s="116">
        <v>23</v>
      </c>
      <c r="M28" s="118">
        <v>15</v>
      </c>
      <c r="N28" s="118">
        <v>20</v>
      </c>
      <c r="O28" s="488">
        <v>17</v>
      </c>
      <c r="P28" s="532">
        <f t="shared" si="2"/>
        <v>-0.10526315789473684</v>
      </c>
    </row>
    <row r="29" spans="1:16" s="39" customFormat="1" ht="23.25" customHeight="1">
      <c r="B29" s="161" t="s">
        <v>61</v>
      </c>
      <c r="C29" s="115" t="s">
        <v>100</v>
      </c>
      <c r="D29" s="115" t="s">
        <v>100</v>
      </c>
      <c r="E29" s="115" t="s">
        <v>100</v>
      </c>
      <c r="F29" s="115" t="s">
        <v>100</v>
      </c>
      <c r="G29" s="115" t="s">
        <v>100</v>
      </c>
      <c r="H29" s="115">
        <v>10</v>
      </c>
      <c r="I29" s="115">
        <v>10</v>
      </c>
      <c r="J29" s="115">
        <v>10</v>
      </c>
      <c r="K29" s="116">
        <v>8</v>
      </c>
      <c r="L29" s="116">
        <v>12</v>
      </c>
      <c r="M29" s="118">
        <v>14</v>
      </c>
      <c r="N29" s="118">
        <v>14</v>
      </c>
      <c r="O29" s="488">
        <v>12</v>
      </c>
      <c r="P29" s="532" t="str">
        <f t="shared" si="2"/>
        <v>-</v>
      </c>
    </row>
    <row r="30" spans="1:16" s="39" customFormat="1" ht="23.25" customHeight="1">
      <c r="B30" s="161" t="s">
        <v>149</v>
      </c>
      <c r="C30" s="115" t="s">
        <v>100</v>
      </c>
      <c r="D30" s="115" t="s">
        <v>100</v>
      </c>
      <c r="E30" s="115" t="s">
        <v>100</v>
      </c>
      <c r="F30" s="115" t="s">
        <v>100</v>
      </c>
      <c r="G30" s="115" t="s">
        <v>100</v>
      </c>
      <c r="H30" s="115">
        <v>15</v>
      </c>
      <c r="I30" s="115">
        <v>14</v>
      </c>
      <c r="J30" s="115">
        <v>15</v>
      </c>
      <c r="K30" s="116">
        <v>15</v>
      </c>
      <c r="L30" s="116">
        <v>14</v>
      </c>
      <c r="M30" s="118">
        <v>15</v>
      </c>
      <c r="N30" s="118">
        <v>13</v>
      </c>
      <c r="O30" s="488">
        <v>12</v>
      </c>
      <c r="P30" s="532" t="str">
        <f t="shared" si="2"/>
        <v>-</v>
      </c>
    </row>
    <row r="31" spans="1:16" s="39" customFormat="1" ht="23.25" customHeight="1">
      <c r="B31" s="161" t="s">
        <v>41</v>
      </c>
      <c r="C31" s="115" t="s">
        <v>100</v>
      </c>
      <c r="D31" s="115" t="s">
        <v>100</v>
      </c>
      <c r="E31" s="115" t="s">
        <v>100</v>
      </c>
      <c r="F31" s="115">
        <v>20</v>
      </c>
      <c r="G31" s="115">
        <v>15</v>
      </c>
      <c r="H31" s="115">
        <v>24</v>
      </c>
      <c r="I31" s="115">
        <v>20</v>
      </c>
      <c r="J31" s="115">
        <v>21</v>
      </c>
      <c r="K31" s="116">
        <v>22</v>
      </c>
      <c r="L31" s="116">
        <v>18</v>
      </c>
      <c r="M31" s="118">
        <v>13</v>
      </c>
      <c r="N31" s="118">
        <v>18</v>
      </c>
      <c r="O31" s="488">
        <v>12</v>
      </c>
      <c r="P31" s="532" t="str">
        <f t="shared" si="2"/>
        <v>-</v>
      </c>
    </row>
    <row r="32" spans="1:16" s="39" customFormat="1" ht="23.25" customHeight="1">
      <c r="B32" s="242" t="s">
        <v>93</v>
      </c>
      <c r="C32" s="115" t="s">
        <v>100</v>
      </c>
      <c r="D32" s="115" t="s">
        <v>100</v>
      </c>
      <c r="E32" s="115" t="s">
        <v>100</v>
      </c>
      <c r="F32" s="115" t="s">
        <v>100</v>
      </c>
      <c r="G32" s="115" t="s">
        <v>100</v>
      </c>
      <c r="H32" s="115" t="s">
        <v>100</v>
      </c>
      <c r="I32" s="115" t="s">
        <v>100</v>
      </c>
      <c r="J32" s="115" t="s">
        <v>100</v>
      </c>
      <c r="K32" s="115" t="s">
        <v>100</v>
      </c>
      <c r="L32" s="115" t="s">
        <v>100</v>
      </c>
      <c r="M32" s="118">
        <v>11</v>
      </c>
      <c r="N32" s="118">
        <v>12</v>
      </c>
      <c r="O32" s="488">
        <v>14</v>
      </c>
      <c r="P32" s="532" t="str">
        <f t="shared" si="2"/>
        <v>-</v>
      </c>
    </row>
    <row r="33" spans="2:16" s="39" customFormat="1" ht="23.25" customHeight="1">
      <c r="B33" s="161" t="s">
        <v>52</v>
      </c>
      <c r="C33" s="115" t="s">
        <v>100</v>
      </c>
      <c r="D33" s="115" t="s">
        <v>100</v>
      </c>
      <c r="E33" s="115" t="s">
        <v>100</v>
      </c>
      <c r="F33" s="115" t="s">
        <v>100</v>
      </c>
      <c r="G33" s="115">
        <v>20</v>
      </c>
      <c r="H33" s="115">
        <v>20</v>
      </c>
      <c r="I33" s="115">
        <v>19</v>
      </c>
      <c r="J33" s="115">
        <v>20</v>
      </c>
      <c r="K33" s="116">
        <v>17</v>
      </c>
      <c r="L33" s="116">
        <v>20</v>
      </c>
      <c r="M33" s="118">
        <v>20</v>
      </c>
      <c r="N33" s="118">
        <v>19</v>
      </c>
      <c r="O33" s="488">
        <v>20</v>
      </c>
      <c r="P33" s="532" t="str">
        <f t="shared" si="2"/>
        <v>-</v>
      </c>
    </row>
    <row r="34" spans="2:16" s="39" customFormat="1" ht="23.25" customHeight="1">
      <c r="B34" s="161" t="s">
        <v>37</v>
      </c>
      <c r="C34" s="115" t="s">
        <v>100</v>
      </c>
      <c r="D34" s="115" t="s">
        <v>100</v>
      </c>
      <c r="E34" s="115">
        <v>15</v>
      </c>
      <c r="F34" s="115">
        <v>18</v>
      </c>
      <c r="G34" s="115">
        <v>18</v>
      </c>
      <c r="H34" s="115">
        <v>24</v>
      </c>
      <c r="I34" s="115">
        <v>18</v>
      </c>
      <c r="J34" s="115">
        <v>20</v>
      </c>
      <c r="K34" s="116">
        <v>18</v>
      </c>
      <c r="L34" s="116">
        <v>25</v>
      </c>
      <c r="M34" s="118">
        <v>21</v>
      </c>
      <c r="N34" s="118">
        <v>23</v>
      </c>
      <c r="O34" s="488">
        <v>17</v>
      </c>
      <c r="P34" s="532" t="str">
        <f t="shared" si="2"/>
        <v>-</v>
      </c>
    </row>
    <row r="35" spans="2:16" s="39" customFormat="1" ht="23.25" customHeight="1">
      <c r="B35" s="161" t="s">
        <v>74</v>
      </c>
      <c r="C35" s="115" t="s">
        <v>100</v>
      </c>
      <c r="D35" s="115" t="s">
        <v>100</v>
      </c>
      <c r="E35" s="115" t="s">
        <v>100</v>
      </c>
      <c r="F35" s="115" t="s">
        <v>100</v>
      </c>
      <c r="G35" s="115" t="s">
        <v>100</v>
      </c>
      <c r="H35" s="115" t="s">
        <v>100</v>
      </c>
      <c r="I35" s="115">
        <v>14</v>
      </c>
      <c r="J35" s="115">
        <v>11</v>
      </c>
      <c r="K35" s="116">
        <v>14</v>
      </c>
      <c r="L35" s="116">
        <v>16</v>
      </c>
      <c r="M35" s="118">
        <v>14</v>
      </c>
      <c r="N35" s="118">
        <v>20</v>
      </c>
      <c r="O35" s="488">
        <v>14</v>
      </c>
      <c r="P35" s="532" t="str">
        <f t="shared" si="2"/>
        <v>-</v>
      </c>
    </row>
    <row r="36" spans="2:16" s="39" customFormat="1" ht="23.25" customHeight="1">
      <c r="B36" s="240" t="s">
        <v>88</v>
      </c>
      <c r="C36" s="115" t="s">
        <v>100</v>
      </c>
      <c r="D36" s="115" t="s">
        <v>100</v>
      </c>
      <c r="E36" s="115" t="s">
        <v>100</v>
      </c>
      <c r="F36" s="115" t="s">
        <v>100</v>
      </c>
      <c r="G36" s="115" t="s">
        <v>100</v>
      </c>
      <c r="H36" s="115" t="s">
        <v>100</v>
      </c>
      <c r="I36" s="115" t="s">
        <v>100</v>
      </c>
      <c r="J36" s="115" t="s">
        <v>100</v>
      </c>
      <c r="K36" s="116">
        <v>11</v>
      </c>
      <c r="L36" s="116">
        <v>0</v>
      </c>
      <c r="M36" s="118">
        <v>8</v>
      </c>
      <c r="N36" s="118">
        <v>10</v>
      </c>
      <c r="O36" s="488">
        <v>4</v>
      </c>
      <c r="P36" s="532" t="str">
        <f t="shared" si="2"/>
        <v>-</v>
      </c>
    </row>
    <row r="37" spans="2:16" s="39" customFormat="1" ht="23.25" customHeight="1">
      <c r="B37" s="161" t="s">
        <v>28</v>
      </c>
      <c r="C37" s="115">
        <v>12</v>
      </c>
      <c r="D37" s="115">
        <v>19</v>
      </c>
      <c r="E37" s="115">
        <v>19</v>
      </c>
      <c r="F37" s="115">
        <v>20</v>
      </c>
      <c r="G37" s="115">
        <v>18</v>
      </c>
      <c r="H37" s="115">
        <v>15</v>
      </c>
      <c r="I37" s="115">
        <v>19</v>
      </c>
      <c r="J37" s="115">
        <v>12</v>
      </c>
      <c r="K37" s="116">
        <v>11</v>
      </c>
      <c r="L37" s="116">
        <v>12</v>
      </c>
      <c r="M37" s="118">
        <v>11</v>
      </c>
      <c r="N37" s="118">
        <v>12</v>
      </c>
      <c r="O37" s="488">
        <v>8</v>
      </c>
      <c r="P37" s="532">
        <f t="shared" si="2"/>
        <v>-0.33333333333333337</v>
      </c>
    </row>
    <row r="38" spans="2:16" s="39" customFormat="1" ht="23.25" customHeight="1">
      <c r="B38" s="242" t="s">
        <v>90</v>
      </c>
      <c r="C38" s="115" t="s">
        <v>100</v>
      </c>
      <c r="D38" s="115" t="s">
        <v>100</v>
      </c>
      <c r="E38" s="115" t="s">
        <v>100</v>
      </c>
      <c r="F38" s="115" t="s">
        <v>100</v>
      </c>
      <c r="G38" s="115" t="s">
        <v>100</v>
      </c>
      <c r="H38" s="115" t="s">
        <v>100</v>
      </c>
      <c r="I38" s="115" t="s">
        <v>100</v>
      </c>
      <c r="J38" s="115" t="s">
        <v>100</v>
      </c>
      <c r="K38" s="115" t="s">
        <v>100</v>
      </c>
      <c r="L38" s="115" t="s">
        <v>100</v>
      </c>
      <c r="M38" s="118">
        <v>3</v>
      </c>
      <c r="N38" s="118">
        <v>15</v>
      </c>
      <c r="O38" s="488">
        <v>16</v>
      </c>
      <c r="P38" s="532" t="str">
        <f t="shared" si="2"/>
        <v>-</v>
      </c>
    </row>
    <row r="39" spans="2:16" s="39" customFormat="1" ht="23.25" customHeight="1">
      <c r="B39" s="161" t="s">
        <v>34</v>
      </c>
      <c r="C39" s="115" t="s">
        <v>100</v>
      </c>
      <c r="D39" s="115">
        <v>15</v>
      </c>
      <c r="E39" s="115">
        <v>14</v>
      </c>
      <c r="F39" s="115">
        <v>16</v>
      </c>
      <c r="G39" s="115">
        <v>15</v>
      </c>
      <c r="H39" s="115">
        <v>16</v>
      </c>
      <c r="I39" s="115">
        <v>22</v>
      </c>
      <c r="J39" s="115">
        <v>12</v>
      </c>
      <c r="K39" s="116">
        <f>12+4</f>
        <v>16</v>
      </c>
      <c r="L39" s="116">
        <v>14</v>
      </c>
      <c r="M39" s="118">
        <v>10</v>
      </c>
      <c r="N39" s="118">
        <v>22</v>
      </c>
      <c r="O39" s="488">
        <v>21</v>
      </c>
      <c r="P39" s="532" t="str">
        <f t="shared" si="2"/>
        <v>-</v>
      </c>
    </row>
    <row r="40" spans="2:16" s="39" customFormat="1" ht="23.25" customHeight="1">
      <c r="B40" s="161" t="s">
        <v>24</v>
      </c>
      <c r="C40" s="115">
        <v>15</v>
      </c>
      <c r="D40" s="115">
        <v>15</v>
      </c>
      <c r="E40" s="115">
        <v>16</v>
      </c>
      <c r="F40" s="115">
        <v>22</v>
      </c>
      <c r="G40" s="115">
        <v>18</v>
      </c>
      <c r="H40" s="115">
        <v>20</v>
      </c>
      <c r="I40" s="115">
        <v>15</v>
      </c>
      <c r="J40" s="115">
        <v>18</v>
      </c>
      <c r="K40" s="116">
        <v>9</v>
      </c>
      <c r="L40" s="116">
        <v>20</v>
      </c>
      <c r="M40" s="118">
        <v>13</v>
      </c>
      <c r="N40" s="118">
        <v>18</v>
      </c>
      <c r="O40" s="488">
        <v>15</v>
      </c>
      <c r="P40" s="532">
        <f t="shared" si="2"/>
        <v>0</v>
      </c>
    </row>
    <row r="41" spans="2:16" s="39" customFormat="1" ht="23.25" customHeight="1">
      <c r="B41" s="161" t="s">
        <v>45</v>
      </c>
      <c r="C41" s="115" t="s">
        <v>100</v>
      </c>
      <c r="D41" s="115" t="s">
        <v>100</v>
      </c>
      <c r="E41" s="115" t="s">
        <v>100</v>
      </c>
      <c r="F41" s="115">
        <v>20</v>
      </c>
      <c r="G41" s="115">
        <v>20</v>
      </c>
      <c r="H41" s="115">
        <v>19</v>
      </c>
      <c r="I41" s="115">
        <v>20</v>
      </c>
      <c r="J41" s="115">
        <v>18</v>
      </c>
      <c r="K41" s="116">
        <v>24</v>
      </c>
      <c r="L41" s="116">
        <v>23</v>
      </c>
      <c r="M41" s="118">
        <v>12</v>
      </c>
      <c r="N41" s="118">
        <v>31</v>
      </c>
      <c r="O41" s="488">
        <v>21</v>
      </c>
      <c r="P41" s="532" t="str">
        <f t="shared" si="2"/>
        <v>-</v>
      </c>
    </row>
    <row r="42" spans="2:16" s="39" customFormat="1" ht="23.25" customHeight="1">
      <c r="B42" s="161" t="s">
        <v>68</v>
      </c>
      <c r="C42" s="115" t="s">
        <v>100</v>
      </c>
      <c r="D42" s="115" t="s">
        <v>100</v>
      </c>
      <c r="E42" s="115" t="s">
        <v>100</v>
      </c>
      <c r="F42" s="115" t="s">
        <v>100</v>
      </c>
      <c r="G42" s="115" t="s">
        <v>100</v>
      </c>
      <c r="H42" s="115">
        <v>20</v>
      </c>
      <c r="I42" s="115">
        <v>15</v>
      </c>
      <c r="J42" s="115">
        <v>15</v>
      </c>
      <c r="K42" s="116">
        <v>15</v>
      </c>
      <c r="L42" s="116">
        <v>15</v>
      </c>
      <c r="M42" s="118">
        <v>15</v>
      </c>
      <c r="N42" s="118">
        <v>15</v>
      </c>
      <c r="O42" s="488">
        <v>15</v>
      </c>
      <c r="P42" s="532" t="str">
        <f t="shared" si="2"/>
        <v>-</v>
      </c>
    </row>
    <row r="43" spans="2:16" s="39" customFormat="1" ht="23.25" customHeight="1">
      <c r="B43" s="242" t="s">
        <v>89</v>
      </c>
      <c r="C43" s="115" t="s">
        <v>100</v>
      </c>
      <c r="D43" s="115" t="s">
        <v>100</v>
      </c>
      <c r="E43" s="115" t="s">
        <v>100</v>
      </c>
      <c r="F43" s="115" t="s">
        <v>100</v>
      </c>
      <c r="G43" s="115" t="s">
        <v>100</v>
      </c>
      <c r="H43" s="115" t="s">
        <v>100</v>
      </c>
      <c r="I43" s="115" t="s">
        <v>100</v>
      </c>
      <c r="J43" s="115" t="s">
        <v>100</v>
      </c>
      <c r="K43" s="115" t="s">
        <v>100</v>
      </c>
      <c r="L43" s="115" t="s">
        <v>100</v>
      </c>
      <c r="M43" s="118">
        <v>13</v>
      </c>
      <c r="N43" s="118">
        <v>14</v>
      </c>
      <c r="O43" s="488">
        <v>20</v>
      </c>
      <c r="P43" s="532" t="str">
        <f t="shared" si="2"/>
        <v>-</v>
      </c>
    </row>
    <row r="44" spans="2:16" s="39" customFormat="1" ht="23.25" customHeight="1">
      <c r="B44" s="161" t="s">
        <v>71</v>
      </c>
      <c r="C44" s="115" t="s">
        <v>100</v>
      </c>
      <c r="D44" s="115" t="s">
        <v>100</v>
      </c>
      <c r="E44" s="115" t="s">
        <v>100</v>
      </c>
      <c r="F44" s="115" t="s">
        <v>100</v>
      </c>
      <c r="G44" s="115" t="s">
        <v>100</v>
      </c>
      <c r="H44" s="115">
        <v>15</v>
      </c>
      <c r="I44" s="115">
        <v>20</v>
      </c>
      <c r="J44" s="115">
        <v>19</v>
      </c>
      <c r="K44" s="116">
        <f>14+6</f>
        <v>20</v>
      </c>
      <c r="L44" s="116">
        <v>11</v>
      </c>
      <c r="M44" s="118">
        <v>19</v>
      </c>
      <c r="N44" s="118">
        <v>11</v>
      </c>
      <c r="O44" s="488">
        <v>9</v>
      </c>
      <c r="P44" s="532" t="str">
        <f t="shared" si="2"/>
        <v>-</v>
      </c>
    </row>
    <row r="45" spans="2:16" s="39" customFormat="1" ht="23.25" customHeight="1">
      <c r="B45" s="161" t="s">
        <v>81</v>
      </c>
      <c r="C45" s="115" t="s">
        <v>100</v>
      </c>
      <c r="D45" s="115" t="s">
        <v>100</v>
      </c>
      <c r="E45" s="115" t="s">
        <v>100</v>
      </c>
      <c r="F45" s="115" t="s">
        <v>100</v>
      </c>
      <c r="G45" s="115" t="s">
        <v>100</v>
      </c>
      <c r="H45" s="115" t="s">
        <v>100</v>
      </c>
      <c r="I45" s="115" t="s">
        <v>100</v>
      </c>
      <c r="J45" s="115">
        <v>11</v>
      </c>
      <c r="K45" s="116">
        <v>14</v>
      </c>
      <c r="L45" s="116">
        <v>14</v>
      </c>
      <c r="M45" s="118">
        <v>8</v>
      </c>
      <c r="N45" s="118">
        <v>13</v>
      </c>
      <c r="O45" s="488">
        <v>15</v>
      </c>
      <c r="P45" s="532" t="str">
        <f t="shared" si="2"/>
        <v>-</v>
      </c>
    </row>
    <row r="46" spans="2:16" s="39" customFormat="1" ht="23.25" customHeight="1">
      <c r="B46" s="163" t="s">
        <v>49</v>
      </c>
      <c r="C46" s="179" t="s">
        <v>100</v>
      </c>
      <c r="D46" s="179" t="s">
        <v>100</v>
      </c>
      <c r="E46" s="179" t="s">
        <v>100</v>
      </c>
      <c r="F46" s="179">
        <v>14</v>
      </c>
      <c r="G46" s="179">
        <v>17</v>
      </c>
      <c r="H46" s="179">
        <v>20</v>
      </c>
      <c r="I46" s="179">
        <v>22</v>
      </c>
      <c r="J46" s="179">
        <v>18</v>
      </c>
      <c r="K46" s="158">
        <f>14+7</f>
        <v>21</v>
      </c>
      <c r="L46" s="158">
        <v>11</v>
      </c>
      <c r="M46" s="152">
        <v>21</v>
      </c>
      <c r="N46" s="152">
        <v>20</v>
      </c>
      <c r="O46" s="488">
        <v>17</v>
      </c>
      <c r="P46" s="536" t="str">
        <f t="shared" si="2"/>
        <v>-</v>
      </c>
    </row>
    <row r="47" spans="2:16" s="39" customFormat="1" ht="23.25" customHeight="1">
      <c r="B47" s="165" t="s">
        <v>150</v>
      </c>
      <c r="C47" s="144">
        <f t="shared" ref="C47:L47" si="3">SUM(C26:C45)</f>
        <v>46</v>
      </c>
      <c r="D47" s="144">
        <f t="shared" si="3"/>
        <v>68</v>
      </c>
      <c r="E47" s="144">
        <f t="shared" si="3"/>
        <v>83</v>
      </c>
      <c r="F47" s="144">
        <f t="shared" si="3"/>
        <v>136</v>
      </c>
      <c r="G47" s="144">
        <f t="shared" si="3"/>
        <v>143</v>
      </c>
      <c r="H47" s="144">
        <f t="shared" si="3"/>
        <v>232</v>
      </c>
      <c r="I47" s="144">
        <f t="shared" si="3"/>
        <v>237</v>
      </c>
      <c r="J47" s="144">
        <f t="shared" si="3"/>
        <v>237</v>
      </c>
      <c r="K47" s="243">
        <f t="shared" si="3"/>
        <v>270</v>
      </c>
      <c r="L47" s="243">
        <f t="shared" si="3"/>
        <v>252</v>
      </c>
      <c r="M47" s="243">
        <f>SUM(M26:M46)</f>
        <v>291</v>
      </c>
      <c r="N47" s="243">
        <f>SUM(N26:N46)</f>
        <v>354</v>
      </c>
      <c r="O47" s="512">
        <f>SUM(O26:O46)</f>
        <v>294</v>
      </c>
      <c r="P47" s="533">
        <f>IF(ISERROR(O47/C47-1),"-",(O47/C47-1))</f>
        <v>5.3913043478260869</v>
      </c>
    </row>
    <row r="48" spans="2:16" s="39" customFormat="1" ht="23.25" customHeight="1" thickBot="1">
      <c r="B48" s="244" t="s">
        <v>151</v>
      </c>
      <c r="C48" s="154">
        <f>C24+C47</f>
        <v>54</v>
      </c>
      <c r="D48" s="154">
        <f t="shared" ref="D48:M48" si="4">D24+D47</f>
        <v>76</v>
      </c>
      <c r="E48" s="154">
        <f t="shared" si="4"/>
        <v>95</v>
      </c>
      <c r="F48" s="154">
        <f t="shared" si="4"/>
        <v>151</v>
      </c>
      <c r="G48" s="154">
        <f t="shared" si="4"/>
        <v>172</v>
      </c>
      <c r="H48" s="154">
        <f t="shared" si="4"/>
        <v>266</v>
      </c>
      <c r="I48" s="154">
        <f t="shared" si="4"/>
        <v>272</v>
      </c>
      <c r="J48" s="154">
        <f t="shared" si="4"/>
        <v>290</v>
      </c>
      <c r="K48" s="154">
        <f t="shared" si="4"/>
        <v>344</v>
      </c>
      <c r="L48" s="154">
        <f t="shared" si="4"/>
        <v>333</v>
      </c>
      <c r="M48" s="154">
        <f t="shared" si="4"/>
        <v>361</v>
      </c>
      <c r="N48" s="154">
        <f>N24+N47</f>
        <v>437</v>
      </c>
      <c r="O48" s="154">
        <f>O24+O47</f>
        <v>362</v>
      </c>
      <c r="P48" s="537">
        <f>IF(ISERROR(O48/C48-1),"-",(O48/C48-1))</f>
        <v>5.7037037037037033</v>
      </c>
    </row>
    <row r="49" spans="1:16" s="39" customFormat="1" ht="23.25" customHeight="1">
      <c r="B49" s="20" t="s">
        <v>11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s="39" customFormat="1" ht="23.25" customHeight="1">
      <c r="B50" s="239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</row>
    <row r="51" spans="1:16" s="39" customFormat="1" ht="23.25" customHeight="1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</row>
    <row r="52" spans="1:16" s="39" customFormat="1" ht="23.25" customHeight="1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</row>
    <row r="53" spans="1:16" s="39" customFormat="1" ht="23.25" customHeight="1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</row>
    <row r="54" spans="1:16" s="39" customFormat="1" ht="23.25" customHeight="1">
      <c r="B54" s="114"/>
      <c r="C54" s="115"/>
      <c r="D54" s="115"/>
      <c r="E54" s="115"/>
      <c r="F54" s="115"/>
      <c r="G54" s="115"/>
      <c r="H54" s="115"/>
      <c r="I54" s="115"/>
      <c r="J54" s="115"/>
      <c r="K54" s="116"/>
      <c r="L54" s="118"/>
      <c r="M54" s="118"/>
      <c r="N54" s="118"/>
      <c r="O54" s="488"/>
      <c r="P54" s="117"/>
    </row>
    <row r="55" spans="1:16" s="39" customFormat="1" ht="23.25" customHeight="1">
      <c r="B55" s="114"/>
      <c r="C55" s="115"/>
      <c r="D55" s="115"/>
      <c r="E55" s="115"/>
      <c r="F55" s="115"/>
      <c r="G55" s="115"/>
      <c r="H55" s="115"/>
      <c r="I55" s="115"/>
      <c r="J55" s="115"/>
      <c r="K55" s="116"/>
      <c r="L55" s="118"/>
      <c r="M55" s="118"/>
      <c r="N55" s="118"/>
      <c r="O55" s="488"/>
      <c r="P55" s="117"/>
    </row>
    <row r="56" spans="1:16" s="39" customFormat="1" ht="23.25" customHeight="1">
      <c r="B56" s="114"/>
      <c r="C56" s="115"/>
      <c r="D56" s="115"/>
      <c r="E56" s="115"/>
      <c r="F56" s="115"/>
      <c r="G56" s="115"/>
      <c r="H56" s="115"/>
      <c r="I56" s="115"/>
      <c r="J56" s="115"/>
      <c r="K56" s="116"/>
      <c r="L56" s="116"/>
      <c r="M56" s="116"/>
      <c r="N56" s="116"/>
      <c r="O56" s="116"/>
      <c r="P56" s="117"/>
    </row>
    <row r="57" spans="1:16" s="39" customFormat="1" ht="23.25" customHeight="1">
      <c r="A57"/>
      <c r="B57" s="119"/>
      <c r="C57" s="120"/>
      <c r="D57" s="120"/>
      <c r="E57" s="120"/>
      <c r="F57" s="120"/>
      <c r="G57" s="120"/>
      <c r="H57" s="120"/>
      <c r="I57" s="120"/>
      <c r="J57" s="120"/>
      <c r="K57" s="121"/>
      <c r="L57" s="121"/>
      <c r="M57" s="121"/>
      <c r="N57" s="121"/>
      <c r="O57" s="121"/>
      <c r="P57" s="122"/>
    </row>
    <row r="58" spans="1:16" s="39" customFormat="1" ht="23.25" customHeight="1">
      <c r="A58"/>
      <c r="B58" s="20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s="39" customFormat="1" ht="23.25" customHeight="1">
      <c r="A59"/>
      <c r="B59" s="123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s="39" customFormat="1" ht="23.25" customHeight="1">
      <c r="A60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s="39" customFormat="1" ht="23.25" customHeight="1">
      <c r="A61"/>
      <c r="B61" s="50"/>
      <c r="C61" s="51"/>
      <c r="D61" s="107"/>
      <c r="E61" s="108"/>
      <c r="F61" s="108"/>
      <c r="G61" s="109"/>
      <c r="H61" s="110"/>
      <c r="I61" s="110"/>
      <c r="J61" s="46"/>
      <c r="K61" s="69"/>
      <c r="L61" s="69"/>
      <c r="M61" s="69"/>
      <c r="N61" s="69"/>
      <c r="O61" s="69"/>
      <c r="P61" s="46"/>
    </row>
    <row r="62" spans="1:16" s="39" customFormat="1" ht="23.25" customHeight="1">
      <c r="A62"/>
      <c r="B62" s="111"/>
      <c r="C62" s="112"/>
      <c r="D62" s="112"/>
      <c r="E62" s="112"/>
      <c r="F62" s="112"/>
      <c r="G62" s="112"/>
      <c r="H62" s="112"/>
      <c r="I62" s="112"/>
      <c r="J62" s="112"/>
      <c r="K62" s="113"/>
      <c r="L62" s="113"/>
      <c r="M62" s="113"/>
      <c r="N62" s="113"/>
      <c r="O62" s="113"/>
      <c r="P62" s="46"/>
    </row>
    <row r="63" spans="1:16" s="39" customFormat="1" ht="23.25" customHeight="1">
      <c r="A63"/>
      <c r="B63" s="114"/>
      <c r="C63" s="115"/>
      <c r="D63" s="115"/>
      <c r="E63" s="115"/>
      <c r="F63" s="115"/>
      <c r="G63" s="115"/>
      <c r="H63" s="115"/>
      <c r="I63" s="115"/>
      <c r="J63" s="115"/>
      <c r="K63" s="116"/>
      <c r="L63" s="118"/>
      <c r="M63" s="118"/>
      <c r="N63" s="118"/>
      <c r="O63" s="488"/>
      <c r="P63" s="117"/>
    </row>
    <row r="64" spans="1:16" s="39" customFormat="1" ht="23.25" customHeight="1">
      <c r="A64"/>
      <c r="B64" s="114"/>
      <c r="C64" s="115"/>
      <c r="D64" s="115"/>
      <c r="E64" s="115"/>
      <c r="F64" s="115"/>
      <c r="G64" s="115"/>
      <c r="H64" s="115"/>
      <c r="I64" s="115"/>
      <c r="J64" s="115"/>
      <c r="K64" s="116"/>
      <c r="L64" s="118"/>
      <c r="M64" s="118"/>
      <c r="N64" s="118"/>
      <c r="O64" s="488"/>
      <c r="P64" s="117"/>
    </row>
    <row r="65" spans="1:16" s="39" customFormat="1" ht="23.25" customHeight="1">
      <c r="A65"/>
      <c r="B65" s="114"/>
      <c r="C65" s="115"/>
      <c r="D65" s="115"/>
      <c r="E65" s="115"/>
      <c r="F65" s="115"/>
      <c r="G65" s="115"/>
      <c r="H65" s="115"/>
      <c r="I65" s="115"/>
      <c r="J65" s="115"/>
      <c r="K65" s="118"/>
      <c r="L65" s="118"/>
      <c r="M65" s="118"/>
      <c r="N65" s="116"/>
      <c r="O65" s="116"/>
      <c r="P65" s="117"/>
    </row>
    <row r="66" spans="1:16" s="39" customFormat="1" ht="23.25" customHeight="1">
      <c r="A66"/>
      <c r="B66" s="114"/>
      <c r="C66" s="115"/>
      <c r="D66" s="115"/>
      <c r="E66" s="115"/>
      <c r="F66" s="115"/>
      <c r="G66" s="115"/>
      <c r="H66" s="115"/>
      <c r="I66" s="115"/>
      <c r="J66" s="115"/>
      <c r="K66" s="118"/>
      <c r="L66" s="118"/>
      <c r="M66" s="118"/>
      <c r="N66" s="118"/>
      <c r="O66" s="488"/>
      <c r="P66" s="117"/>
    </row>
    <row r="67" spans="1:16" s="39" customFormat="1" ht="23.25" customHeight="1">
      <c r="A67"/>
      <c r="B67" s="114"/>
      <c r="C67" s="115"/>
      <c r="D67" s="115"/>
      <c r="E67" s="115"/>
      <c r="F67" s="115"/>
      <c r="G67" s="115"/>
      <c r="H67" s="115"/>
      <c r="I67" s="115"/>
      <c r="J67" s="115"/>
      <c r="K67" s="118"/>
      <c r="L67" s="118"/>
      <c r="M67" s="118"/>
      <c r="N67" s="118"/>
      <c r="O67" s="488"/>
      <c r="P67" s="117"/>
    </row>
    <row r="68" spans="1:16" s="39" customFormat="1" ht="23.25" customHeight="1">
      <c r="A68"/>
      <c r="B68" s="114"/>
      <c r="C68" s="115"/>
      <c r="D68" s="115"/>
      <c r="E68" s="115"/>
      <c r="F68" s="115"/>
      <c r="G68" s="115"/>
      <c r="H68" s="115"/>
      <c r="I68" s="115"/>
      <c r="J68" s="115"/>
      <c r="K68" s="118"/>
      <c r="L68" s="118"/>
      <c r="M68" s="118"/>
      <c r="N68" s="116"/>
      <c r="O68" s="116"/>
      <c r="P68" s="117"/>
    </row>
    <row r="69" spans="1:16" s="39" customFormat="1" ht="23.25" customHeight="1">
      <c r="A69"/>
      <c r="B69" s="114"/>
      <c r="C69" s="115"/>
      <c r="D69" s="115"/>
      <c r="E69" s="115"/>
      <c r="F69" s="115"/>
      <c r="G69" s="115"/>
      <c r="H69" s="115"/>
      <c r="I69" s="115"/>
      <c r="J69" s="115"/>
      <c r="K69" s="116"/>
      <c r="L69" s="116"/>
      <c r="M69" s="116"/>
      <c r="N69" s="116"/>
      <c r="O69" s="116"/>
      <c r="P69" s="117"/>
    </row>
    <row r="70" spans="1:16" s="39" customFormat="1" ht="23.25" customHeight="1">
      <c r="A70"/>
      <c r="B70" s="119"/>
      <c r="C70" s="120"/>
      <c r="D70" s="120"/>
      <c r="E70" s="120"/>
      <c r="F70" s="120"/>
      <c r="G70" s="120"/>
      <c r="H70" s="120"/>
      <c r="I70" s="120"/>
      <c r="J70" s="120"/>
      <c r="K70" s="121"/>
      <c r="L70" s="121"/>
      <c r="M70" s="121"/>
      <c r="N70" s="121"/>
      <c r="O70" s="121"/>
      <c r="P70" s="122"/>
    </row>
    <row r="71" spans="1:16" s="39" customFormat="1" ht="23.25" customHeight="1">
      <c r="A71"/>
      <c r="B71" s="20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s="39" customFormat="1" ht="23.25" customHeight="1">
      <c r="A72"/>
      <c r="B72" s="42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s="39" customFormat="1" ht="23.25" customHeight="1">
      <c r="A7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s="39" customFormat="1" ht="23.25" customHeight="1">
      <c r="A74"/>
      <c r="B74" s="50"/>
      <c r="C74" s="51"/>
      <c r="D74" s="107"/>
      <c r="E74" s="108"/>
      <c r="F74" s="108"/>
      <c r="G74" s="109"/>
      <c r="H74" s="110"/>
      <c r="I74" s="110"/>
      <c r="J74" s="46"/>
      <c r="K74" s="69"/>
      <c r="L74" s="69"/>
      <c r="M74" s="69"/>
      <c r="N74" s="69"/>
      <c r="O74" s="69"/>
      <c r="P74" s="46"/>
    </row>
    <row r="75" spans="1:16" s="39" customFormat="1" ht="23.25" customHeight="1">
      <c r="A75"/>
      <c r="B75" s="111"/>
      <c r="C75" s="112"/>
      <c r="D75" s="112"/>
      <c r="E75" s="112"/>
      <c r="F75" s="112"/>
      <c r="G75" s="112"/>
      <c r="H75" s="112"/>
      <c r="I75" s="112"/>
      <c r="J75" s="112"/>
      <c r="K75" s="113"/>
      <c r="L75" s="113"/>
      <c r="M75" s="113"/>
      <c r="N75" s="113"/>
      <c r="O75" s="113"/>
      <c r="P75" s="46"/>
    </row>
    <row r="76" spans="1:16" s="39" customFormat="1" ht="23.25" customHeight="1">
      <c r="A76"/>
      <c r="B76" s="114"/>
      <c r="C76" s="115"/>
      <c r="D76" s="115"/>
      <c r="E76" s="115"/>
      <c r="F76" s="115"/>
      <c r="G76" s="115"/>
      <c r="H76" s="115"/>
      <c r="I76" s="115"/>
      <c r="J76" s="115"/>
      <c r="K76" s="116"/>
      <c r="L76" s="118"/>
      <c r="M76" s="118"/>
      <c r="N76" s="118"/>
      <c r="O76" s="488"/>
      <c r="P76" s="117"/>
    </row>
    <row r="77" spans="1:16" s="39" customFormat="1" ht="23.25" customHeight="1">
      <c r="A77"/>
      <c r="B77" s="114"/>
      <c r="C77" s="115"/>
      <c r="D77" s="115"/>
      <c r="E77" s="115"/>
      <c r="F77" s="115"/>
      <c r="G77" s="115"/>
      <c r="H77" s="115"/>
      <c r="I77" s="115"/>
      <c r="J77" s="115"/>
      <c r="K77" s="116"/>
      <c r="L77" s="118"/>
      <c r="M77" s="118"/>
      <c r="N77" s="118"/>
      <c r="O77" s="488"/>
      <c r="P77" s="117"/>
    </row>
    <row r="78" spans="1:16" s="39" customFormat="1" ht="23.25" customHeight="1">
      <c r="A78"/>
      <c r="B78" s="114"/>
      <c r="C78" s="115"/>
      <c r="D78" s="115"/>
      <c r="E78" s="115"/>
      <c r="F78" s="115"/>
      <c r="G78" s="115"/>
      <c r="H78" s="115"/>
      <c r="I78" s="115"/>
      <c r="J78" s="115"/>
      <c r="K78" s="118"/>
      <c r="L78" s="118"/>
      <c r="M78" s="118"/>
      <c r="N78" s="118"/>
      <c r="O78" s="488"/>
      <c r="P78" s="117"/>
    </row>
    <row r="79" spans="1:16" s="39" customFormat="1" ht="23.25" customHeight="1">
      <c r="A79"/>
      <c r="B79" s="114"/>
      <c r="C79" s="115"/>
      <c r="D79" s="115"/>
      <c r="E79" s="115"/>
      <c r="F79" s="115"/>
      <c r="G79" s="115"/>
      <c r="H79" s="115"/>
      <c r="I79" s="115"/>
      <c r="J79" s="115"/>
      <c r="K79" s="118"/>
      <c r="L79" s="118"/>
      <c r="M79" s="118"/>
      <c r="N79" s="118"/>
      <c r="O79" s="488"/>
      <c r="P79" s="117"/>
    </row>
    <row r="80" spans="1:16" s="39" customFormat="1" ht="23.25" customHeight="1">
      <c r="A80"/>
      <c r="B80" s="114"/>
      <c r="C80" s="115"/>
      <c r="D80" s="115"/>
      <c r="E80" s="115"/>
      <c r="F80" s="115"/>
      <c r="G80" s="115"/>
      <c r="H80" s="115"/>
      <c r="I80" s="115"/>
      <c r="J80" s="115"/>
      <c r="K80" s="118"/>
      <c r="L80" s="118"/>
      <c r="M80" s="118"/>
      <c r="N80" s="118"/>
      <c r="O80" s="488"/>
      <c r="P80" s="117"/>
    </row>
    <row r="81" spans="1:16" s="39" customFormat="1" ht="23.25" customHeight="1">
      <c r="A81"/>
      <c r="B81" s="114"/>
      <c r="C81" s="115"/>
      <c r="D81" s="115"/>
      <c r="E81" s="115"/>
      <c r="F81" s="115"/>
      <c r="G81" s="115"/>
      <c r="H81" s="115"/>
      <c r="I81" s="115"/>
      <c r="J81" s="115"/>
      <c r="K81" s="118"/>
      <c r="L81" s="118"/>
      <c r="M81" s="118"/>
      <c r="N81" s="118"/>
      <c r="O81" s="488"/>
      <c r="P81" s="117"/>
    </row>
    <row r="82" spans="1:16" s="39" customFormat="1" ht="23.25" customHeight="1">
      <c r="A82"/>
      <c r="B82" s="119"/>
      <c r="C82" s="120"/>
      <c r="D82" s="120"/>
      <c r="E82" s="120"/>
      <c r="F82" s="120"/>
      <c r="G82" s="120"/>
      <c r="H82" s="120"/>
      <c r="I82" s="120"/>
      <c r="J82" s="120"/>
      <c r="K82" s="121"/>
      <c r="L82" s="121"/>
      <c r="M82" s="121"/>
      <c r="N82" s="121"/>
      <c r="O82" s="121"/>
      <c r="P82" s="122"/>
    </row>
    <row r="83" spans="1:16" s="39" customFormat="1" ht="23.25" customHeight="1">
      <c r="A83"/>
      <c r="B83" s="20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s="39" customFormat="1" ht="23.25" customHeight="1">
      <c r="A84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s="39" customFormat="1" ht="23.25" customHeight="1">
      <c r="A85"/>
      <c r="B85" s="50"/>
      <c r="C85" s="48"/>
      <c r="D85" s="48"/>
      <c r="E85" s="48"/>
      <c r="F85" s="48"/>
      <c r="G85" s="48"/>
      <c r="H85" s="48"/>
      <c r="I85" s="48"/>
      <c r="J85" s="48"/>
      <c r="K85" s="47"/>
      <c r="L85" s="47"/>
      <c r="M85" s="47"/>
      <c r="N85" s="47"/>
      <c r="O85" s="47"/>
      <c r="P85" s="48"/>
    </row>
    <row r="86" spans="1:16" s="39" customFormat="1" ht="23.25" customHeight="1">
      <c r="A86"/>
      <c r="B86" s="111"/>
      <c r="C86" s="112"/>
      <c r="D86" s="112"/>
      <c r="E86" s="112"/>
      <c r="F86" s="112"/>
      <c r="G86" s="112"/>
      <c r="H86" s="112"/>
      <c r="I86" s="112"/>
      <c r="J86" s="112"/>
      <c r="K86" s="113"/>
      <c r="L86" s="113"/>
      <c r="M86" s="113"/>
      <c r="N86" s="113"/>
      <c r="O86" s="113"/>
      <c r="P86" s="46"/>
    </row>
    <row r="87" spans="1:16" s="39" customFormat="1" ht="23.25" customHeight="1">
      <c r="A87"/>
      <c r="B87" s="114"/>
      <c r="C87" s="115"/>
      <c r="D87" s="115"/>
      <c r="E87" s="115"/>
      <c r="F87" s="115"/>
      <c r="G87" s="115"/>
      <c r="H87" s="115"/>
      <c r="I87" s="115"/>
      <c r="J87" s="115"/>
      <c r="K87" s="116"/>
      <c r="L87" s="116"/>
      <c r="M87" s="116"/>
      <c r="N87" s="116"/>
      <c r="O87" s="116"/>
      <c r="P87" s="117"/>
    </row>
    <row r="88" spans="1:16" s="39" customFormat="1" ht="23.25" customHeight="1">
      <c r="A88"/>
      <c r="B88" s="114"/>
      <c r="C88" s="115"/>
      <c r="D88" s="115"/>
      <c r="E88" s="115"/>
      <c r="F88" s="115"/>
      <c r="G88" s="115"/>
      <c r="H88" s="115"/>
      <c r="I88" s="115"/>
      <c r="J88" s="115"/>
      <c r="K88" s="116"/>
      <c r="L88" s="116"/>
      <c r="M88" s="116"/>
      <c r="N88" s="116"/>
      <c r="O88" s="116"/>
      <c r="P88" s="117"/>
    </row>
    <row r="89" spans="1:16" s="39" customFormat="1" ht="23.25" customHeight="1">
      <c r="A89"/>
      <c r="B89" s="119"/>
      <c r="C89" s="120"/>
      <c r="D89" s="120"/>
      <c r="E89" s="120"/>
      <c r="F89" s="120"/>
      <c r="G89" s="120"/>
      <c r="H89" s="120"/>
      <c r="I89" s="120"/>
      <c r="J89" s="120"/>
      <c r="K89" s="121"/>
      <c r="L89" s="121"/>
      <c r="M89" s="121"/>
      <c r="N89" s="121"/>
      <c r="O89" s="121"/>
      <c r="P89" s="117"/>
    </row>
    <row r="90" spans="1:16" s="39" customFormat="1" ht="23.25" customHeight="1">
      <c r="A90"/>
      <c r="B90" s="20"/>
      <c r="C90" s="42"/>
      <c r="D90" s="42"/>
      <c r="E90" s="42"/>
      <c r="F90" s="42"/>
      <c r="G90" s="42"/>
      <c r="H90" s="42"/>
      <c r="I90" s="42"/>
      <c r="J90" s="42"/>
      <c r="K90" s="47"/>
      <c r="L90" s="47"/>
      <c r="M90" s="47"/>
      <c r="N90" s="47"/>
      <c r="O90" s="47"/>
      <c r="P90" s="42"/>
    </row>
    <row r="91" spans="1:16" s="39" customFormat="1" ht="23.25" customHeight="1">
      <c r="A91"/>
      <c r="B91" s="42"/>
      <c r="C91" s="42"/>
      <c r="D91" s="42"/>
      <c r="E91" s="42"/>
      <c r="F91" s="42"/>
      <c r="G91" s="42"/>
      <c r="H91" s="42"/>
      <c r="I91" s="42"/>
      <c r="J91" s="42"/>
      <c r="K91" s="47"/>
      <c r="L91" s="47"/>
      <c r="M91" s="47"/>
      <c r="N91" s="47"/>
      <c r="O91" s="47"/>
      <c r="P91" s="42"/>
    </row>
    <row r="92" spans="1:16" s="39" customFormat="1" ht="23.25" customHeight="1">
      <c r="A92"/>
      <c r="B92" s="42"/>
      <c r="C92" s="42"/>
      <c r="D92" s="42"/>
      <c r="E92" s="42"/>
      <c r="F92" s="42"/>
      <c r="G92" s="42"/>
      <c r="H92" s="42"/>
      <c r="I92" s="42"/>
      <c r="J92" s="42"/>
      <c r="K92" s="47"/>
      <c r="L92" s="47"/>
      <c r="M92" s="47"/>
      <c r="N92" s="47"/>
      <c r="O92" s="47"/>
      <c r="P92" s="42"/>
    </row>
    <row r="93" spans="1:16" s="39" customFormat="1" ht="23.25" customHeight="1">
      <c r="A93"/>
      <c r="B93" s="42"/>
      <c r="C93" s="42"/>
      <c r="D93" s="42"/>
      <c r="E93" s="42"/>
      <c r="F93" s="42"/>
      <c r="G93" s="42"/>
      <c r="H93" s="42"/>
      <c r="I93" s="42"/>
      <c r="J93" s="42"/>
      <c r="K93" s="47"/>
      <c r="L93" s="47"/>
      <c r="M93" s="47"/>
      <c r="N93" s="47"/>
      <c r="O93" s="47"/>
      <c r="P93" s="42"/>
    </row>
    <row r="94" spans="1:16" s="39" customFormat="1" ht="23.25" customHeight="1">
      <c r="A94"/>
      <c r="B94" s="42"/>
      <c r="C94" s="42"/>
      <c r="D94" s="42"/>
      <c r="E94" s="42"/>
      <c r="F94" s="42"/>
      <c r="G94" s="42"/>
      <c r="H94" s="42"/>
      <c r="I94" s="42"/>
      <c r="J94" s="42"/>
      <c r="K94" s="47"/>
      <c r="L94" s="47"/>
      <c r="M94" s="47"/>
      <c r="N94" s="47"/>
      <c r="O94" s="47"/>
      <c r="P94" s="42"/>
    </row>
    <row r="95" spans="1:16" s="39" customFormat="1" ht="23.25" customHeight="1">
      <c r="A95"/>
      <c r="B95" s="42"/>
      <c r="C95" s="42"/>
      <c r="D95" s="42"/>
      <c r="E95" s="42"/>
      <c r="F95" s="42"/>
      <c r="G95" s="42"/>
      <c r="H95" s="42"/>
      <c r="I95" s="42"/>
      <c r="J95" s="42"/>
      <c r="K95" s="47"/>
      <c r="L95" s="47"/>
      <c r="M95" s="47"/>
      <c r="N95" s="47"/>
      <c r="O95" s="47"/>
      <c r="P95" s="42"/>
    </row>
    <row r="96" spans="1:16" s="39" customFormat="1" ht="23.25" customHeight="1">
      <c r="A96"/>
      <c r="B96" s="42"/>
      <c r="C96" s="42"/>
      <c r="D96" s="42"/>
      <c r="E96" s="42"/>
      <c r="F96" s="42"/>
      <c r="G96" s="42"/>
      <c r="H96" s="42"/>
      <c r="I96" s="42"/>
      <c r="J96" s="42"/>
      <c r="K96" s="47"/>
      <c r="L96" s="47"/>
      <c r="M96" s="47"/>
      <c r="N96" s="47"/>
      <c r="O96" s="47"/>
      <c r="P96" s="42"/>
    </row>
    <row r="97" spans="1:16" s="39" customFormat="1" ht="23.25" customHeight="1">
      <c r="A97"/>
      <c r="B97" s="42"/>
      <c r="C97" s="42"/>
      <c r="D97" s="42"/>
      <c r="E97" s="42"/>
      <c r="F97" s="42"/>
      <c r="G97" s="42"/>
      <c r="H97" s="42"/>
      <c r="I97" s="42"/>
      <c r="J97" s="42"/>
      <c r="K97" s="47"/>
      <c r="L97" s="47"/>
      <c r="M97" s="47"/>
      <c r="N97" s="47"/>
      <c r="O97" s="47"/>
      <c r="P97" s="42"/>
    </row>
    <row r="98" spans="1:16" s="39" customFormat="1" ht="23.25" customHeight="1">
      <c r="A98"/>
      <c r="B98" s="42"/>
      <c r="C98" s="42"/>
      <c r="D98" s="42"/>
      <c r="E98" s="42"/>
      <c r="F98" s="42"/>
      <c r="G98" s="42"/>
      <c r="H98" s="42"/>
      <c r="I98" s="42"/>
      <c r="J98" s="42"/>
      <c r="K98" s="47"/>
      <c r="L98" s="47"/>
      <c r="M98" s="47"/>
      <c r="N98" s="47"/>
      <c r="O98" s="47"/>
      <c r="P98" s="42"/>
    </row>
    <row r="99" spans="1:16" s="39" customFormat="1" ht="23.25" customHeight="1">
      <c r="A99"/>
      <c r="B99" s="42"/>
      <c r="C99" s="42"/>
      <c r="D99" s="42"/>
      <c r="E99" s="42"/>
      <c r="F99" s="42"/>
      <c r="G99" s="42"/>
      <c r="H99" s="42"/>
      <c r="I99" s="42"/>
      <c r="J99" s="42"/>
      <c r="K99" s="47"/>
      <c r="L99" s="47"/>
      <c r="M99" s="47"/>
      <c r="N99" s="47"/>
      <c r="O99" s="47"/>
      <c r="P99" s="42"/>
    </row>
    <row r="100" spans="1:16" s="39" customFormat="1" ht="23.25" customHeight="1">
      <c r="A100"/>
      <c r="B100" s="42"/>
      <c r="C100" s="42"/>
      <c r="D100" s="42"/>
      <c r="E100" s="42"/>
      <c r="F100" s="42"/>
      <c r="G100" s="42"/>
      <c r="H100" s="42"/>
      <c r="I100" s="42"/>
      <c r="J100" s="42"/>
      <c r="K100" s="47"/>
      <c r="L100" s="47"/>
      <c r="M100" s="47"/>
      <c r="N100" s="47"/>
      <c r="O100" s="47"/>
      <c r="P100" s="42"/>
    </row>
    <row r="101" spans="1:16" s="39" customFormat="1" ht="23.25" customHeight="1">
      <c r="A101"/>
      <c r="B101" s="42"/>
      <c r="C101" s="42"/>
      <c r="D101" s="42"/>
      <c r="E101" s="42"/>
      <c r="F101" s="42"/>
      <c r="G101" s="42"/>
      <c r="H101" s="42"/>
      <c r="I101" s="42"/>
      <c r="J101" s="42"/>
      <c r="K101" s="47"/>
      <c r="L101" s="47"/>
      <c r="M101" s="47"/>
      <c r="N101" s="47"/>
      <c r="O101" s="47"/>
      <c r="P101" s="42"/>
    </row>
    <row r="102" spans="1:16" s="39" customFormat="1" ht="23.25" customHeight="1">
      <c r="A102"/>
      <c r="B102" s="42"/>
      <c r="C102" s="42"/>
      <c r="D102" s="42"/>
      <c r="E102" s="42"/>
      <c r="F102" s="42"/>
      <c r="G102" s="42"/>
      <c r="H102" s="42"/>
      <c r="I102" s="42"/>
      <c r="J102" s="42"/>
      <c r="K102" s="47"/>
      <c r="L102" s="47"/>
      <c r="M102" s="47"/>
      <c r="N102" s="47"/>
      <c r="O102" s="47"/>
      <c r="P102" s="42"/>
    </row>
    <row r="103" spans="1:16" s="39" customFormat="1" ht="23.25" customHeight="1">
      <c r="A103"/>
      <c r="B103" s="42"/>
      <c r="C103" s="42"/>
      <c r="D103" s="42"/>
      <c r="E103" s="42"/>
      <c r="F103" s="42"/>
      <c r="G103" s="42"/>
      <c r="H103" s="42"/>
      <c r="I103" s="42"/>
      <c r="J103" s="42"/>
      <c r="K103" s="47"/>
      <c r="L103" s="47"/>
      <c r="M103" s="47"/>
      <c r="N103" s="47"/>
      <c r="O103" s="47"/>
      <c r="P103" s="42"/>
    </row>
    <row r="104" spans="1:16" s="39" customFormat="1" ht="23.25" customHeight="1">
      <c r="A104"/>
      <c r="B104" s="42"/>
      <c r="C104" s="42"/>
      <c r="D104" s="42"/>
      <c r="E104" s="42"/>
      <c r="F104" s="42"/>
      <c r="G104" s="42"/>
      <c r="H104" s="42"/>
      <c r="I104" s="42"/>
      <c r="J104" s="42"/>
      <c r="K104" s="47"/>
      <c r="L104" s="47"/>
      <c r="M104" s="47"/>
      <c r="N104" s="47"/>
      <c r="O104" s="47"/>
      <c r="P104" s="42"/>
    </row>
    <row r="105" spans="1:16" s="39" customFormat="1" ht="23.25" customHeight="1">
      <c r="A105"/>
      <c r="B105" s="42"/>
      <c r="C105" s="42"/>
      <c r="D105" s="42"/>
      <c r="E105" s="42"/>
      <c r="F105" s="42"/>
      <c r="G105" s="42"/>
      <c r="H105" s="42"/>
      <c r="I105" s="42"/>
      <c r="J105" s="42"/>
      <c r="K105" s="47"/>
      <c r="L105" s="47"/>
      <c r="M105" s="47"/>
      <c r="N105" s="47"/>
      <c r="O105" s="47"/>
      <c r="P105" s="42"/>
    </row>
    <row r="106" spans="1:16" s="39" customFormat="1" ht="23.25" customHeight="1">
      <c r="A106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s="39" customFormat="1" ht="23.25" customHeight="1">
      <c r="A107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s="39" customFormat="1" ht="23.25" customHeight="1">
      <c r="A108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6" s="39" customFormat="1" ht="23.25" customHeight="1">
      <c r="A10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6" s="39" customFormat="1" ht="23.25" customHeight="1">
      <c r="A1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s="39" customFormat="1" ht="23.25" customHeight="1">
      <c r="A11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s="39" customFormat="1" ht="23.25" customHeight="1">
      <c r="A11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s="39" customFormat="1" ht="23.25" customHeight="1">
      <c r="A113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1:16" s="39" customFormat="1" ht="23.25" customHeight="1">
      <c r="A114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1:16" s="39" customFormat="1" ht="23.25" customHeight="1">
      <c r="A115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  <row r="116" spans="1:16" s="39" customFormat="1" ht="23.25" customHeight="1">
      <c r="A116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s="39" customFormat="1" ht="23.25" customHeight="1">
      <c r="A117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s="39" customFormat="1" ht="23.25" customHeight="1">
      <c r="A11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s="39" customFormat="1" ht="23.25" customHeight="1">
      <c r="A11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s="39" customFormat="1" ht="23.25" customHeight="1">
      <c r="A12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s="39" customFormat="1" ht="23.25" customHeight="1">
      <c r="A12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s="39" customFormat="1" ht="23.25" customHeight="1">
      <c r="A12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s="39" customFormat="1" ht="23.25" customHeight="1">
      <c r="A123"/>
    </row>
    <row r="124" spans="1:16" s="39" customFormat="1" ht="23.25" customHeight="1">
      <c r="A124"/>
    </row>
    <row r="125" spans="1:16" s="39" customFormat="1" ht="23.25" customHeight="1">
      <c r="A125"/>
    </row>
    <row r="126" spans="1:16" s="39" customFormat="1" ht="23.25" customHeight="1">
      <c r="A126"/>
    </row>
    <row r="127" spans="1:16" s="39" customFormat="1" ht="23.25" customHeight="1">
      <c r="A127"/>
    </row>
    <row r="128" spans="1:16" s="39" customFormat="1" ht="23.25" customHeight="1">
      <c r="A128"/>
    </row>
    <row r="129" spans="1:1" s="39" customFormat="1" ht="23.25" customHeight="1">
      <c r="A129"/>
    </row>
    <row r="130" spans="1:1" s="39" customFormat="1" ht="23.25" customHeight="1">
      <c r="A130"/>
    </row>
    <row r="131" spans="1:1" s="39" customFormat="1" ht="23.25" customHeight="1">
      <c r="A131"/>
    </row>
    <row r="132" spans="1:1" s="39" customFormat="1" ht="23.25" customHeight="1">
      <c r="A132"/>
    </row>
    <row r="133" spans="1:1" s="39" customFormat="1" ht="23.25" customHeight="1">
      <c r="A133"/>
    </row>
    <row r="134" spans="1:1" s="39" customFormat="1" ht="23.25" customHeight="1">
      <c r="A134"/>
    </row>
    <row r="135" spans="1:1" s="39" customFormat="1" ht="23.25" customHeight="1">
      <c r="A135"/>
    </row>
    <row r="136" spans="1:1" s="39" customFormat="1" ht="23.25" customHeight="1">
      <c r="A136"/>
    </row>
    <row r="137" spans="1:1" s="39" customFormat="1" ht="23.25" customHeight="1">
      <c r="A137"/>
    </row>
    <row r="138" spans="1:1" s="39" customFormat="1" ht="23.25" customHeight="1">
      <c r="A138"/>
    </row>
    <row r="139" spans="1:1" s="39" customFormat="1" ht="23.25" customHeight="1">
      <c r="A139"/>
    </row>
    <row r="140" spans="1:1" s="39" customFormat="1" ht="23.25" customHeight="1">
      <c r="A140"/>
    </row>
    <row r="141" spans="1:1" s="39" customFormat="1" ht="23.25" customHeight="1">
      <c r="A141"/>
    </row>
    <row r="142" spans="1:1" s="39" customFormat="1" ht="23.25" customHeight="1">
      <c r="A142"/>
    </row>
    <row r="143" spans="1:1" s="39" customFormat="1" ht="23.25" customHeight="1">
      <c r="A143"/>
    </row>
    <row r="144" spans="1:1" s="39" customFormat="1" ht="23.25" customHeight="1">
      <c r="A144"/>
    </row>
    <row r="145" spans="1:1" s="39" customFormat="1" ht="23.25" customHeight="1">
      <c r="A145"/>
    </row>
    <row r="146" spans="1:1" s="39" customFormat="1" ht="23.25" customHeight="1">
      <c r="A146"/>
    </row>
    <row r="147" spans="1:1" s="39" customFormat="1" ht="23.25" customHeight="1">
      <c r="A147"/>
    </row>
    <row r="148" spans="1:1" s="39" customFormat="1" ht="23.25" customHeight="1">
      <c r="A148"/>
    </row>
    <row r="149" spans="1:1" s="39" customFormat="1" ht="23.25" customHeight="1">
      <c r="A149"/>
    </row>
    <row r="150" spans="1:1" s="39" customFormat="1" ht="23.25" customHeight="1">
      <c r="A150"/>
    </row>
    <row r="151" spans="1:1" s="39" customFormat="1" ht="23.25" customHeight="1">
      <c r="A151"/>
    </row>
    <row r="152" spans="1:1" s="39" customFormat="1" ht="23.25" customHeight="1">
      <c r="A152"/>
    </row>
    <row r="153" spans="1:1" s="39" customFormat="1" ht="23.25" customHeight="1">
      <c r="A153"/>
    </row>
    <row r="154" spans="1:1" s="39" customFormat="1" ht="23.25" customHeight="1">
      <c r="A154"/>
    </row>
    <row r="155" spans="1:1" s="39" customFormat="1" ht="23.25" customHeight="1">
      <c r="A155"/>
    </row>
    <row r="156" spans="1:1" s="39" customFormat="1" ht="23.25" customHeight="1">
      <c r="A156"/>
    </row>
    <row r="157" spans="1:1" s="39" customFormat="1" ht="23.25" customHeight="1">
      <c r="A157"/>
    </row>
    <row r="158" spans="1:1" s="39" customFormat="1" ht="23.25" customHeight="1">
      <c r="A158"/>
    </row>
    <row r="159" spans="1:1" s="39" customFormat="1" ht="23.25" customHeight="1">
      <c r="A159"/>
    </row>
    <row r="160" spans="1:1" s="39" customFormat="1" ht="23.25" customHeight="1">
      <c r="A160"/>
    </row>
    <row r="161" spans="1:1" s="39" customFormat="1" ht="23.25" customHeight="1">
      <c r="A161"/>
    </row>
    <row r="162" spans="1:1" s="39" customFormat="1" ht="23.25" customHeight="1">
      <c r="A162"/>
    </row>
    <row r="163" spans="1:1" s="39" customFormat="1" ht="23.25" customHeight="1">
      <c r="A163"/>
    </row>
    <row r="164" spans="1:1" s="39" customFormat="1" ht="23.25" customHeight="1">
      <c r="A164"/>
    </row>
    <row r="165" spans="1:1" s="39" customFormat="1" ht="23.25" customHeight="1">
      <c r="A165"/>
    </row>
    <row r="166" spans="1:1" s="39" customFormat="1" ht="23.25" customHeight="1">
      <c r="A166"/>
    </row>
    <row r="167" spans="1:1" s="39" customFormat="1" ht="23.25" customHeight="1">
      <c r="A167"/>
    </row>
    <row r="168" spans="1:1" s="39" customFormat="1" ht="23.25" customHeight="1">
      <c r="A168"/>
    </row>
    <row r="169" spans="1:1" s="39" customFormat="1" ht="23.25" customHeight="1">
      <c r="A169"/>
    </row>
    <row r="170" spans="1:1" s="39" customFormat="1" ht="23.25" customHeight="1">
      <c r="A170"/>
    </row>
    <row r="171" spans="1:1" ht="23.25" customHeight="1"/>
    <row r="172" spans="1:1" ht="23.25" customHeight="1"/>
    <row r="173" spans="1:1" ht="23.25" customHeight="1"/>
    <row r="174" spans="1:1" ht="23.25" customHeight="1"/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F16E2-B839-4CF8-BC65-113E8B35A904}">
  <sheetPr codeName="Planilha15">
    <tabColor rgb="FF008000"/>
  </sheetPr>
  <dimension ref="A1:K184"/>
  <sheetViews>
    <sheetView showGridLines="0" zoomScale="85" zoomScaleNormal="85" workbookViewId="0">
      <selection activeCell="G12" sqref="G12:K12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223</v>
      </c>
      <c r="B12" s="658"/>
      <c r="C12" s="658"/>
      <c r="D12" s="658"/>
      <c r="E12" s="658"/>
      <c r="F12" s="659"/>
      <c r="G12" s="657" t="s">
        <v>224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/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101"/>
      <c r="H26" s="30"/>
      <c r="I26" s="39"/>
      <c r="J26" s="39"/>
      <c r="K26" s="91"/>
    </row>
    <row r="27" spans="1:11" ht="23.25" customHeight="1" thickBot="1">
      <c r="A27" s="105" t="s">
        <v>11</v>
      </c>
      <c r="B27" s="95"/>
      <c r="C27" s="96"/>
      <c r="D27" s="97"/>
      <c r="E27" s="97"/>
      <c r="F27" s="98"/>
      <c r="G27" s="105" t="s">
        <v>11</v>
      </c>
      <c r="H27" s="102"/>
      <c r="I27" s="103"/>
      <c r="J27" s="103"/>
      <c r="K27" s="104"/>
    </row>
    <row r="28" spans="1:11" ht="50.1" customHeight="1" thickBot="1">
      <c r="A28" s="657" t="s">
        <v>225</v>
      </c>
      <c r="B28" s="658"/>
      <c r="C28" s="658"/>
      <c r="D28" s="658"/>
      <c r="E28" s="658"/>
      <c r="F28" s="659"/>
      <c r="G28" s="657"/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9"/>
      <c r="G29" s="86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91"/>
      <c r="G30" s="90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91"/>
      <c r="G31" s="90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91"/>
      <c r="G32" s="90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91"/>
      <c r="G33" s="90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91"/>
      <c r="G34" s="90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91"/>
      <c r="G35" s="90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91"/>
      <c r="G36" s="90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91"/>
      <c r="G37" s="90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91"/>
      <c r="G38" s="90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92"/>
      <c r="G39" s="99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93"/>
      <c r="G40" s="100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94"/>
      <c r="G41" s="101"/>
      <c r="H41" s="30"/>
      <c r="I41" s="39"/>
      <c r="J41" s="39"/>
      <c r="K41" s="91"/>
    </row>
    <row r="42" spans="1:11" ht="23.25" customHeight="1">
      <c r="A42" s="90"/>
      <c r="B42" s="42"/>
      <c r="C42" s="26"/>
      <c r="D42" s="27"/>
      <c r="E42" s="27"/>
      <c r="F42" s="94"/>
      <c r="G42" s="101"/>
      <c r="H42" s="30"/>
      <c r="I42" s="39"/>
      <c r="J42" s="39"/>
      <c r="K42" s="91"/>
    </row>
    <row r="43" spans="1:11" ht="23.25" customHeight="1" thickBot="1">
      <c r="A43" s="105" t="s">
        <v>11</v>
      </c>
      <c r="B43" s="95"/>
      <c r="C43" s="96"/>
      <c r="D43" s="97"/>
      <c r="E43" s="97"/>
      <c r="F43" s="98"/>
      <c r="G43" s="105"/>
      <c r="H43" s="102"/>
      <c r="I43" s="103"/>
      <c r="J43" s="103"/>
      <c r="K43" s="104"/>
    </row>
    <row r="44" spans="1:11" ht="23.2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23.25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23.2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23.2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23.25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2:11" ht="23.2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2:11" ht="23.2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2:11" ht="23.2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2:11" ht="23.2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2:11" ht="23.2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2:11" ht="23.2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2:11" ht="23.2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2:11" ht="23.2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2:11" ht="23.2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2:11" ht="23.2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2:11" ht="23.2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2:11" ht="23.2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2:11" ht="23.2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2:11" ht="23.2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2:11" ht="23.2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2:11" ht="23.25" customHeight="1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2:11" ht="23.2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2:11" ht="23.25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2:11" ht="23.25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2:11" ht="23.25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2:11" ht="23.25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2:11" ht="23.25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2:11" ht="23.25" customHeight="1"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2:11" ht="23.2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2:11" ht="23.25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2:11" ht="23.25" customHeight="1"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2:11" ht="23.25" customHeight="1"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2:11" ht="23.2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2:11" ht="23.2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2:11" ht="23.25" customHeight="1"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2:11" ht="23.25" customHeight="1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23.2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2:11" ht="23.2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2:11" ht="23.2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23.2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23.2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2:11" ht="23.2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23.2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23.2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23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23.2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23.2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23.2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23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23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23.2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2:11" ht="23.25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2:11" ht="23.2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2:11" ht="23.25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23.25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23.25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23.2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11" ht="23.25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23.25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23.25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11" ht="23.25" customHeight="1"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3.2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2:11" ht="23.2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2:11" ht="23.2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11" ht="23.2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2:11" ht="23.2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23.2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23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23.2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23.25" customHeight="1"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23.2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23.25" customHeight="1"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23.25" customHeight="1"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23.25" customHeight="1"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23.25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2:11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2:11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2:11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2:11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2:11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2:11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2:11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2:11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2:11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2:11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2:11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2:11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2:11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2:11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2:11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2:11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2:11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2:11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2:11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2:11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2:11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2:11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2:11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1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2:11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2:11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2:11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2:11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2:11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2:11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2:11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2:11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2:11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2:11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2:11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2:11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2:11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2:11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2:11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</row>
    <row r="172" spans="2:11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2:11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2:11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901B-BA70-4442-A871-A786CF3D2B02}">
  <sheetPr codeName="Planilha16">
    <tabColor rgb="FF008000"/>
  </sheetPr>
  <dimension ref="A1:R232"/>
  <sheetViews>
    <sheetView showGridLines="0" zoomScale="85" zoomScaleNormal="85" workbookViewId="0">
      <selection activeCell="H39" sqref="H39"/>
    </sheetView>
  </sheetViews>
  <sheetFormatPr defaultColWidth="0" defaultRowHeight="15"/>
  <cols>
    <col min="1" max="1" width="2.7109375" customWidth="1"/>
    <col min="2" max="2" width="48.7109375" customWidth="1"/>
    <col min="3" max="15" width="13.7109375" customWidth="1"/>
    <col min="16" max="16" width="14.7109375" customWidth="1"/>
    <col min="17" max="17" width="9.140625" customWidth="1"/>
    <col min="18" max="18" width="8.5703125" customWidth="1"/>
    <col min="19" max="16384" width="9.140625" hidden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6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6"/>
    </row>
    <row r="4" spans="1:1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6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11" spans="1:18" ht="23.25" customHeight="1"/>
    <row r="12" spans="1:18" s="39" customFormat="1" ht="23.25" customHeight="1" thickBot="1">
      <c r="A12"/>
      <c r="B12" s="50" t="s">
        <v>547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8" s="39" customFormat="1" ht="50.1" customHeight="1">
      <c r="A13"/>
      <c r="B13" s="124" t="s">
        <v>159</v>
      </c>
      <c r="C13" s="125" t="s">
        <v>227</v>
      </c>
      <c r="D13" s="125" t="s">
        <v>228</v>
      </c>
      <c r="E13" s="125" t="s">
        <v>229</v>
      </c>
      <c r="F13" s="125" t="s">
        <v>230</v>
      </c>
      <c r="G13" s="125" t="s">
        <v>231</v>
      </c>
      <c r="H13" s="125" t="s">
        <v>232</v>
      </c>
      <c r="I13" s="125" t="s">
        <v>233</v>
      </c>
      <c r="J13" s="125" t="s">
        <v>234</v>
      </c>
      <c r="K13" s="125" t="s">
        <v>235</v>
      </c>
      <c r="L13" s="226" t="s">
        <v>236</v>
      </c>
      <c r="M13" s="226" t="s">
        <v>237</v>
      </c>
      <c r="N13" s="226" t="s">
        <v>238</v>
      </c>
      <c r="O13" s="226" t="s">
        <v>588</v>
      </c>
      <c r="P13" s="60" t="s">
        <v>577</v>
      </c>
    </row>
    <row r="14" spans="1:18" s="39" customFormat="1" ht="23.25" customHeight="1">
      <c r="A14"/>
      <c r="B14" s="126" t="s">
        <v>9</v>
      </c>
      <c r="C14" s="127"/>
      <c r="D14" s="127"/>
      <c r="E14" s="127"/>
      <c r="F14" s="127"/>
      <c r="G14" s="127"/>
      <c r="H14" s="127"/>
      <c r="I14" s="127"/>
      <c r="J14" s="127"/>
      <c r="K14" s="227"/>
      <c r="L14" s="228"/>
      <c r="M14" s="228"/>
      <c r="N14" s="228"/>
      <c r="O14" s="228"/>
      <c r="P14" s="245"/>
    </row>
    <row r="15" spans="1:18" s="39" customFormat="1" ht="23.25" customHeight="1">
      <c r="A15"/>
      <c r="B15" s="159" t="s">
        <v>19</v>
      </c>
      <c r="C15" s="176">
        <v>2</v>
      </c>
      <c r="D15" s="176">
        <v>6</v>
      </c>
      <c r="E15" s="176">
        <v>6</v>
      </c>
      <c r="F15" s="176">
        <v>1</v>
      </c>
      <c r="G15" s="176">
        <v>9</v>
      </c>
      <c r="H15" s="176">
        <v>11</v>
      </c>
      <c r="I15" s="176">
        <v>15</v>
      </c>
      <c r="J15" s="176">
        <v>14</v>
      </c>
      <c r="K15" s="139">
        <f>11+1</f>
        <v>12</v>
      </c>
      <c r="L15" s="139">
        <v>16</v>
      </c>
      <c r="M15" s="118">
        <v>14</v>
      </c>
      <c r="N15" s="118">
        <v>12</v>
      </c>
      <c r="O15" s="488">
        <v>11</v>
      </c>
      <c r="P15" s="532">
        <f>IF(ISERROR(O15/C15-1),"-",(O15/C15-1))</f>
        <v>4.5</v>
      </c>
    </row>
    <row r="16" spans="1:18" s="39" customFormat="1" ht="23.25" customHeight="1">
      <c r="A16"/>
      <c r="B16" s="161" t="s">
        <v>145</v>
      </c>
      <c r="C16" s="115" t="s">
        <v>100</v>
      </c>
      <c r="D16" s="115" t="s">
        <v>100</v>
      </c>
      <c r="E16" s="115" t="s">
        <v>100</v>
      </c>
      <c r="F16" s="115" t="s">
        <v>100</v>
      </c>
      <c r="G16" s="115" t="s">
        <v>100</v>
      </c>
      <c r="H16" s="115" t="s">
        <v>100</v>
      </c>
      <c r="I16" s="115" t="s">
        <v>100</v>
      </c>
      <c r="J16" s="115" t="s">
        <v>100</v>
      </c>
      <c r="K16" s="116" t="s">
        <v>100</v>
      </c>
      <c r="L16" s="116">
        <v>0</v>
      </c>
      <c r="M16" s="118">
        <v>0</v>
      </c>
      <c r="N16" s="118">
        <v>7</v>
      </c>
      <c r="O16" s="488">
        <v>5</v>
      </c>
      <c r="P16" s="532" t="str">
        <f t="shared" ref="P16:P23" si="0">IF(ISERROR(O16/C16-1),"-",(O16/C16-1))</f>
        <v>-</v>
      </c>
    </row>
    <row r="17" spans="1:16" s="39" customFormat="1" ht="23.25" customHeight="1">
      <c r="A17"/>
      <c r="B17" s="161" t="s">
        <v>41</v>
      </c>
      <c r="C17" s="115" t="s">
        <v>100</v>
      </c>
      <c r="D17" s="115" t="s">
        <v>100</v>
      </c>
      <c r="E17" s="115" t="s">
        <v>100</v>
      </c>
      <c r="F17" s="115" t="s">
        <v>100</v>
      </c>
      <c r="G17" s="115" t="s">
        <v>100</v>
      </c>
      <c r="H17" s="115" t="s">
        <v>100</v>
      </c>
      <c r="I17" s="115" t="s">
        <v>100</v>
      </c>
      <c r="J17" s="115" t="s">
        <v>100</v>
      </c>
      <c r="K17" s="116" t="s">
        <v>100</v>
      </c>
      <c r="L17" s="116">
        <v>0</v>
      </c>
      <c r="M17" s="118">
        <v>0</v>
      </c>
      <c r="N17" s="118">
        <v>5</v>
      </c>
      <c r="O17" s="488">
        <v>3</v>
      </c>
      <c r="P17" s="532" t="str">
        <f t="shared" si="0"/>
        <v>-</v>
      </c>
    </row>
    <row r="18" spans="1:16" s="39" customFormat="1" ht="23.25" customHeight="1">
      <c r="A18"/>
      <c r="B18" s="161" t="s">
        <v>52</v>
      </c>
      <c r="C18" s="115" t="s">
        <v>100</v>
      </c>
      <c r="D18" s="115" t="s">
        <v>100</v>
      </c>
      <c r="E18" s="115" t="s">
        <v>100</v>
      </c>
      <c r="F18" s="115" t="s">
        <v>100</v>
      </c>
      <c r="G18" s="115" t="s">
        <v>100</v>
      </c>
      <c r="H18" s="115" t="s">
        <v>100</v>
      </c>
      <c r="I18" s="115" t="s">
        <v>100</v>
      </c>
      <c r="J18" s="115" t="s">
        <v>100</v>
      </c>
      <c r="K18" s="116" t="s">
        <v>100</v>
      </c>
      <c r="L18" s="116">
        <v>0</v>
      </c>
      <c r="M18" s="118">
        <v>0</v>
      </c>
      <c r="N18" s="118">
        <v>4</v>
      </c>
      <c r="O18" s="488">
        <v>6</v>
      </c>
      <c r="P18" s="532" t="str">
        <f t="shared" si="0"/>
        <v>-</v>
      </c>
    </row>
    <row r="19" spans="1:16" s="39" customFormat="1" ht="23.25" customHeight="1">
      <c r="A19"/>
      <c r="B19" s="240" t="s">
        <v>37</v>
      </c>
      <c r="C19" s="115" t="s">
        <v>100</v>
      </c>
      <c r="D19" s="115" t="s">
        <v>100</v>
      </c>
      <c r="E19" s="115" t="s">
        <v>100</v>
      </c>
      <c r="F19" s="115" t="s">
        <v>100</v>
      </c>
      <c r="G19" s="115" t="s">
        <v>100</v>
      </c>
      <c r="H19" s="115" t="s">
        <v>100</v>
      </c>
      <c r="I19" s="115" t="s">
        <v>100</v>
      </c>
      <c r="J19" s="115" t="s">
        <v>100</v>
      </c>
      <c r="K19" s="116" t="s">
        <v>100</v>
      </c>
      <c r="L19" s="116">
        <v>0</v>
      </c>
      <c r="M19" s="118">
        <v>0</v>
      </c>
      <c r="N19" s="118">
        <v>3</v>
      </c>
      <c r="O19" s="488">
        <v>6</v>
      </c>
      <c r="P19" s="532" t="str">
        <f t="shared" si="0"/>
        <v>-</v>
      </c>
    </row>
    <row r="20" spans="1:16" s="39" customFormat="1" ht="23.25" customHeight="1">
      <c r="A20"/>
      <c r="B20" s="161" t="s">
        <v>28</v>
      </c>
      <c r="C20" s="115" t="s">
        <v>100</v>
      </c>
      <c r="D20" s="115" t="s">
        <v>100</v>
      </c>
      <c r="E20" s="115" t="s">
        <v>100</v>
      </c>
      <c r="F20" s="115" t="s">
        <v>100</v>
      </c>
      <c r="G20" s="115" t="s">
        <v>100</v>
      </c>
      <c r="H20" s="115">
        <v>0</v>
      </c>
      <c r="I20" s="115" t="s">
        <v>100</v>
      </c>
      <c r="J20" s="115">
        <v>4</v>
      </c>
      <c r="K20" s="116">
        <f>6+3</f>
        <v>9</v>
      </c>
      <c r="L20" s="116">
        <v>8</v>
      </c>
      <c r="M20" s="118">
        <v>9</v>
      </c>
      <c r="N20" s="118">
        <v>7</v>
      </c>
      <c r="O20" s="488">
        <v>7</v>
      </c>
      <c r="P20" s="532" t="str">
        <f t="shared" si="0"/>
        <v>-</v>
      </c>
    </row>
    <row r="21" spans="1:16" s="39" customFormat="1" ht="23.25" customHeight="1">
      <c r="A21"/>
      <c r="B21" s="161" t="s">
        <v>34</v>
      </c>
      <c r="C21" s="115" t="s">
        <v>100</v>
      </c>
      <c r="D21" s="115" t="s">
        <v>100</v>
      </c>
      <c r="E21" s="115" t="s">
        <v>100</v>
      </c>
      <c r="F21" s="115" t="s">
        <v>100</v>
      </c>
      <c r="G21" s="115" t="s">
        <v>100</v>
      </c>
      <c r="H21" s="115" t="s">
        <v>100</v>
      </c>
      <c r="I21" s="115" t="s">
        <v>100</v>
      </c>
      <c r="J21" s="115" t="s">
        <v>100</v>
      </c>
      <c r="K21" s="116" t="s">
        <v>100</v>
      </c>
      <c r="L21" s="116">
        <v>0</v>
      </c>
      <c r="M21" s="118">
        <v>2</v>
      </c>
      <c r="N21" s="118">
        <v>7</v>
      </c>
      <c r="O21" s="643">
        <v>15</v>
      </c>
      <c r="P21" s="532" t="str">
        <f t="shared" si="0"/>
        <v>-</v>
      </c>
    </row>
    <row r="22" spans="1:16" s="39" customFormat="1" ht="23.25" customHeight="1">
      <c r="B22" s="161" t="s">
        <v>24</v>
      </c>
      <c r="C22" s="115" t="s">
        <v>100</v>
      </c>
      <c r="D22" s="115" t="s">
        <v>100</v>
      </c>
      <c r="E22" s="115" t="s">
        <v>100</v>
      </c>
      <c r="F22" s="115" t="s">
        <v>100</v>
      </c>
      <c r="G22" s="115" t="s">
        <v>100</v>
      </c>
      <c r="H22" s="115">
        <v>0</v>
      </c>
      <c r="I22" s="115" t="s">
        <v>100</v>
      </c>
      <c r="J22" s="115" t="s">
        <v>100</v>
      </c>
      <c r="K22" s="116">
        <v>3</v>
      </c>
      <c r="L22" s="116">
        <v>9</v>
      </c>
      <c r="M22" s="118">
        <v>11</v>
      </c>
      <c r="N22" s="118">
        <v>9</v>
      </c>
      <c r="O22" s="488">
        <v>5</v>
      </c>
      <c r="P22" s="532" t="str">
        <f t="shared" si="0"/>
        <v>-</v>
      </c>
    </row>
    <row r="23" spans="1:16" s="39" customFormat="1" ht="23.25" customHeight="1">
      <c r="B23" s="163" t="s">
        <v>71</v>
      </c>
      <c r="C23" s="179" t="s">
        <v>100</v>
      </c>
      <c r="D23" s="179" t="s">
        <v>100</v>
      </c>
      <c r="E23" s="179" t="s">
        <v>100</v>
      </c>
      <c r="F23" s="179" t="s">
        <v>100</v>
      </c>
      <c r="G23" s="179" t="s">
        <v>100</v>
      </c>
      <c r="H23" s="179" t="s">
        <v>100</v>
      </c>
      <c r="I23" s="179" t="s">
        <v>100</v>
      </c>
      <c r="J23" s="179" t="s">
        <v>100</v>
      </c>
      <c r="K23" s="179" t="s">
        <v>100</v>
      </c>
      <c r="L23" s="179" t="s">
        <v>100</v>
      </c>
      <c r="M23" s="179" t="s">
        <v>100</v>
      </c>
      <c r="N23" s="179">
        <v>0</v>
      </c>
      <c r="O23" s="115">
        <v>0</v>
      </c>
      <c r="P23" s="532" t="str">
        <f t="shared" si="0"/>
        <v>-</v>
      </c>
    </row>
    <row r="24" spans="1:16" s="39" customFormat="1" ht="23.25" customHeight="1">
      <c r="B24" s="165" t="s">
        <v>147</v>
      </c>
      <c r="C24" s="144">
        <f>SUM(C15:C23)</f>
        <v>2</v>
      </c>
      <c r="D24" s="144">
        <f t="shared" ref="D24:K24" si="1">SUM(D15:D22)</f>
        <v>6</v>
      </c>
      <c r="E24" s="144">
        <f t="shared" si="1"/>
        <v>6</v>
      </c>
      <c r="F24" s="144">
        <f t="shared" si="1"/>
        <v>1</v>
      </c>
      <c r="G24" s="144">
        <f t="shared" si="1"/>
        <v>9</v>
      </c>
      <c r="H24" s="144">
        <f t="shared" si="1"/>
        <v>11</v>
      </c>
      <c r="I24" s="144">
        <f>SUM(I15:I22)</f>
        <v>15</v>
      </c>
      <c r="J24" s="144">
        <f t="shared" si="1"/>
        <v>18</v>
      </c>
      <c r="K24" s="243">
        <f t="shared" si="1"/>
        <v>24</v>
      </c>
      <c r="L24" s="243">
        <f>SUM(L15:L22)</f>
        <v>33</v>
      </c>
      <c r="M24" s="243">
        <f>SUM(M15:M22)</f>
        <v>36</v>
      </c>
      <c r="N24" s="243">
        <f>SUM(N15:N23)</f>
        <v>54</v>
      </c>
      <c r="O24" s="512">
        <f>SUM(O15:O23)</f>
        <v>58</v>
      </c>
      <c r="P24" s="533">
        <f>IF(ISERROR(O24/C24-1),"-",(O24/C24-1))</f>
        <v>28</v>
      </c>
    </row>
    <row r="25" spans="1:16" s="39" customFormat="1" ht="23.25" customHeight="1">
      <c r="B25" s="126" t="s">
        <v>8</v>
      </c>
      <c r="C25" s="127"/>
      <c r="D25" s="127"/>
      <c r="E25" s="127"/>
      <c r="F25" s="127"/>
      <c r="G25" s="127"/>
      <c r="H25" s="127"/>
      <c r="I25" s="127"/>
      <c r="J25" s="127"/>
      <c r="K25" s="231"/>
      <c r="L25" s="231"/>
      <c r="M25" s="231"/>
      <c r="N25" s="231"/>
      <c r="O25" s="231"/>
      <c r="P25" s="238"/>
    </row>
    <row r="26" spans="1:16" s="39" customFormat="1" ht="23.25" customHeight="1">
      <c r="B26" s="161" t="s">
        <v>148</v>
      </c>
      <c r="C26" s="115" t="s">
        <v>100</v>
      </c>
      <c r="D26" s="115" t="s">
        <v>100</v>
      </c>
      <c r="E26" s="115" t="s">
        <v>100</v>
      </c>
      <c r="F26" s="115" t="s">
        <v>100</v>
      </c>
      <c r="G26" s="115" t="s">
        <v>100</v>
      </c>
      <c r="H26" s="115" t="s">
        <v>100</v>
      </c>
      <c r="I26" s="115" t="s">
        <v>100</v>
      </c>
      <c r="J26" s="115" t="s">
        <v>100</v>
      </c>
      <c r="K26" s="116" t="s">
        <v>100</v>
      </c>
      <c r="L26" s="246">
        <v>0</v>
      </c>
      <c r="M26" s="118">
        <v>12</v>
      </c>
      <c r="N26" s="118">
        <v>6</v>
      </c>
      <c r="O26" s="643">
        <v>21</v>
      </c>
      <c r="P26" s="532" t="str">
        <f>IF(ISERROR(O26/C26-1),"-",(O26/C26-1))</f>
        <v>-</v>
      </c>
    </row>
    <row r="27" spans="1:16" s="39" customFormat="1" ht="23.25" customHeight="1">
      <c r="B27" s="161" t="s">
        <v>57</v>
      </c>
      <c r="C27" s="115" t="s">
        <v>100</v>
      </c>
      <c r="D27" s="115" t="s">
        <v>100</v>
      </c>
      <c r="E27" s="115" t="s">
        <v>100</v>
      </c>
      <c r="F27" s="115" t="s">
        <v>100</v>
      </c>
      <c r="G27" s="115" t="s">
        <v>100</v>
      </c>
      <c r="H27" s="115">
        <v>0</v>
      </c>
      <c r="I27" s="115">
        <v>0</v>
      </c>
      <c r="J27" s="115">
        <v>16</v>
      </c>
      <c r="K27" s="116">
        <f>7+11</f>
        <v>18</v>
      </c>
      <c r="L27" s="246">
        <v>12</v>
      </c>
      <c r="M27" s="118">
        <v>14</v>
      </c>
      <c r="N27" s="118">
        <v>11</v>
      </c>
      <c r="O27" s="643">
        <v>12</v>
      </c>
      <c r="P27" s="532" t="str">
        <f t="shared" ref="P27:P46" si="2">IF(ISERROR(O27/C27-1),"-",(O27/C27-1))</f>
        <v>-</v>
      </c>
    </row>
    <row r="28" spans="1:16" s="39" customFormat="1" ht="23.25" customHeight="1">
      <c r="B28" s="161" t="s">
        <v>19</v>
      </c>
      <c r="C28" s="115">
        <v>12</v>
      </c>
      <c r="D28" s="115">
        <v>9</v>
      </c>
      <c r="E28" s="115">
        <v>20</v>
      </c>
      <c r="F28" s="115">
        <v>16</v>
      </c>
      <c r="G28" s="115">
        <v>15</v>
      </c>
      <c r="H28" s="115">
        <v>20</v>
      </c>
      <c r="I28" s="115">
        <v>17</v>
      </c>
      <c r="J28" s="115">
        <v>18</v>
      </c>
      <c r="K28" s="116">
        <f>10+6</f>
        <v>16</v>
      </c>
      <c r="L28" s="246">
        <v>18</v>
      </c>
      <c r="M28" s="118">
        <v>19</v>
      </c>
      <c r="N28" s="118">
        <v>17</v>
      </c>
      <c r="O28" s="643">
        <v>12</v>
      </c>
      <c r="P28" s="532">
        <f t="shared" si="2"/>
        <v>0</v>
      </c>
    </row>
    <row r="29" spans="1:16" s="39" customFormat="1" ht="23.25" customHeight="1">
      <c r="B29" s="161" t="s">
        <v>61</v>
      </c>
      <c r="C29" s="115" t="s">
        <v>100</v>
      </c>
      <c r="D29" s="115" t="s">
        <v>100</v>
      </c>
      <c r="E29" s="115" t="s">
        <v>100</v>
      </c>
      <c r="F29" s="115" t="s">
        <v>100</v>
      </c>
      <c r="G29" s="115" t="s">
        <v>100</v>
      </c>
      <c r="H29" s="115">
        <v>0</v>
      </c>
      <c r="I29" s="115">
        <v>1</v>
      </c>
      <c r="J29" s="115">
        <v>6</v>
      </c>
      <c r="K29" s="116">
        <f>1+8</f>
        <v>9</v>
      </c>
      <c r="L29" s="246">
        <v>9</v>
      </c>
      <c r="M29" s="118">
        <v>7</v>
      </c>
      <c r="N29" s="118">
        <v>7</v>
      </c>
      <c r="O29" s="643">
        <v>11</v>
      </c>
      <c r="P29" s="532" t="str">
        <f t="shared" si="2"/>
        <v>-</v>
      </c>
    </row>
    <row r="30" spans="1:16" s="39" customFormat="1" ht="23.25" customHeight="1">
      <c r="B30" s="161" t="s">
        <v>149</v>
      </c>
      <c r="C30" s="115" t="s">
        <v>100</v>
      </c>
      <c r="D30" s="115" t="s">
        <v>100</v>
      </c>
      <c r="E30" s="115" t="s">
        <v>100</v>
      </c>
      <c r="F30" s="115" t="s">
        <v>100</v>
      </c>
      <c r="G30" s="115" t="s">
        <v>100</v>
      </c>
      <c r="H30" s="115">
        <v>0</v>
      </c>
      <c r="I30" s="115">
        <v>0</v>
      </c>
      <c r="J30" s="115">
        <v>13</v>
      </c>
      <c r="K30" s="116">
        <f>6+2</f>
        <v>8</v>
      </c>
      <c r="L30" s="246">
        <v>14</v>
      </c>
      <c r="M30" s="118">
        <v>15</v>
      </c>
      <c r="N30" s="118">
        <v>13</v>
      </c>
      <c r="O30" s="643">
        <v>15</v>
      </c>
      <c r="P30" s="532" t="str">
        <f t="shared" si="2"/>
        <v>-</v>
      </c>
    </row>
    <row r="31" spans="1:16" s="39" customFormat="1" ht="23.25" customHeight="1">
      <c r="B31" s="161" t="s">
        <v>41</v>
      </c>
      <c r="C31" s="115" t="s">
        <v>100</v>
      </c>
      <c r="D31" s="115" t="s">
        <v>100</v>
      </c>
      <c r="E31" s="115" t="s">
        <v>100</v>
      </c>
      <c r="F31" s="115">
        <v>0</v>
      </c>
      <c r="G31" s="115">
        <v>0</v>
      </c>
      <c r="H31" s="115">
        <v>19</v>
      </c>
      <c r="I31" s="115">
        <v>14</v>
      </c>
      <c r="J31" s="115">
        <v>24</v>
      </c>
      <c r="K31" s="116">
        <v>15</v>
      </c>
      <c r="L31" s="246">
        <v>19</v>
      </c>
      <c r="M31" s="118">
        <v>18</v>
      </c>
      <c r="N31" s="118">
        <v>11</v>
      </c>
      <c r="O31" s="643">
        <v>12</v>
      </c>
      <c r="P31" s="532" t="str">
        <f t="shared" si="2"/>
        <v>-</v>
      </c>
    </row>
    <row r="32" spans="1:16" s="39" customFormat="1" ht="23.25" customHeight="1">
      <c r="B32" s="161" t="s">
        <v>93</v>
      </c>
      <c r="C32" s="115" t="s">
        <v>100</v>
      </c>
      <c r="D32" s="115" t="s">
        <v>100</v>
      </c>
      <c r="E32" s="115" t="s">
        <v>100</v>
      </c>
      <c r="F32" s="115" t="s">
        <v>100</v>
      </c>
      <c r="G32" s="115" t="s">
        <v>100</v>
      </c>
      <c r="H32" s="115"/>
      <c r="I32" s="115" t="s">
        <v>100</v>
      </c>
      <c r="J32" s="115" t="s">
        <v>100</v>
      </c>
      <c r="K32" s="115" t="s">
        <v>100</v>
      </c>
      <c r="L32" s="115" t="s">
        <v>100</v>
      </c>
      <c r="M32" s="118">
        <v>0</v>
      </c>
      <c r="N32" s="118">
        <v>0</v>
      </c>
      <c r="O32" s="643">
        <v>5</v>
      </c>
      <c r="P32" s="532" t="str">
        <f t="shared" si="2"/>
        <v>-</v>
      </c>
    </row>
    <row r="33" spans="2:16" s="39" customFormat="1" ht="23.25" customHeight="1">
      <c r="B33" s="161" t="s">
        <v>52</v>
      </c>
      <c r="C33" s="115" t="s">
        <v>100</v>
      </c>
      <c r="D33" s="115" t="s">
        <v>100</v>
      </c>
      <c r="E33" s="115" t="s">
        <v>100</v>
      </c>
      <c r="F33" s="115" t="s">
        <v>100</v>
      </c>
      <c r="G33" s="115">
        <v>0</v>
      </c>
      <c r="H33" s="115">
        <v>8</v>
      </c>
      <c r="I33" s="115">
        <v>11</v>
      </c>
      <c r="J33" s="115">
        <v>21</v>
      </c>
      <c r="K33" s="116">
        <f>4+2</f>
        <v>6</v>
      </c>
      <c r="L33" s="246">
        <v>18</v>
      </c>
      <c r="M33" s="118">
        <v>15</v>
      </c>
      <c r="N33" s="118">
        <v>13</v>
      </c>
      <c r="O33" s="643">
        <v>18</v>
      </c>
      <c r="P33" s="532" t="str">
        <f t="shared" si="2"/>
        <v>-</v>
      </c>
    </row>
    <row r="34" spans="2:16" s="39" customFormat="1" ht="23.25" customHeight="1">
      <c r="B34" s="161" t="s">
        <v>37</v>
      </c>
      <c r="C34" s="115" t="s">
        <v>100</v>
      </c>
      <c r="D34" s="115" t="s">
        <v>100</v>
      </c>
      <c r="E34" s="115">
        <v>0</v>
      </c>
      <c r="F34" s="115">
        <v>0</v>
      </c>
      <c r="G34" s="115">
        <v>12</v>
      </c>
      <c r="H34" s="115">
        <v>18</v>
      </c>
      <c r="I34" s="115">
        <v>18</v>
      </c>
      <c r="J34" s="115">
        <v>22</v>
      </c>
      <c r="K34" s="116">
        <v>18</v>
      </c>
      <c r="L34" s="246">
        <v>20</v>
      </c>
      <c r="M34" s="118">
        <v>17</v>
      </c>
      <c r="N34" s="118">
        <v>21</v>
      </c>
      <c r="O34" s="488">
        <v>21</v>
      </c>
      <c r="P34" s="532" t="str">
        <f t="shared" si="2"/>
        <v>-</v>
      </c>
    </row>
    <row r="35" spans="2:16" s="39" customFormat="1" ht="23.25" customHeight="1">
      <c r="B35" s="161" t="s">
        <v>74</v>
      </c>
      <c r="C35" s="115" t="s">
        <v>100</v>
      </c>
      <c r="D35" s="115" t="s">
        <v>100</v>
      </c>
      <c r="E35" s="115" t="s">
        <v>100</v>
      </c>
      <c r="F35" s="115" t="s">
        <v>100</v>
      </c>
      <c r="G35" s="115" t="s">
        <v>100</v>
      </c>
      <c r="H35" s="115" t="s">
        <v>100</v>
      </c>
      <c r="I35" s="115">
        <v>0</v>
      </c>
      <c r="J35" s="115">
        <v>1</v>
      </c>
      <c r="K35" s="116">
        <f>5+4</f>
        <v>9</v>
      </c>
      <c r="L35" s="246">
        <v>5</v>
      </c>
      <c r="M35" s="118">
        <v>10</v>
      </c>
      <c r="N35" s="118">
        <v>9</v>
      </c>
      <c r="O35" s="643">
        <v>16</v>
      </c>
      <c r="P35" s="532" t="str">
        <f t="shared" si="2"/>
        <v>-</v>
      </c>
    </row>
    <row r="36" spans="2:16" s="39" customFormat="1" ht="23.25" customHeight="1">
      <c r="B36" s="240" t="s">
        <v>88</v>
      </c>
      <c r="C36" s="115" t="s">
        <v>100</v>
      </c>
      <c r="D36" s="115" t="s">
        <v>100</v>
      </c>
      <c r="E36" s="115" t="s">
        <v>100</v>
      </c>
      <c r="F36" s="115" t="s">
        <v>100</v>
      </c>
      <c r="G36" s="115" t="s">
        <v>100</v>
      </c>
      <c r="H36" s="115" t="s">
        <v>100</v>
      </c>
      <c r="I36" s="115" t="s">
        <v>100</v>
      </c>
      <c r="J36" s="115" t="s">
        <v>100</v>
      </c>
      <c r="K36" s="116" t="s">
        <v>100</v>
      </c>
      <c r="L36" s="246">
        <v>0</v>
      </c>
      <c r="M36" s="118">
        <v>2</v>
      </c>
      <c r="N36" s="118">
        <v>3</v>
      </c>
      <c r="O36" s="488">
        <v>5</v>
      </c>
      <c r="P36" s="532" t="str">
        <f t="shared" si="2"/>
        <v>-</v>
      </c>
    </row>
    <row r="37" spans="2:16" s="39" customFormat="1" ht="23.25" customHeight="1">
      <c r="B37" s="161" t="s">
        <v>28</v>
      </c>
      <c r="C37" s="115">
        <v>13</v>
      </c>
      <c r="D37" s="115">
        <v>6</v>
      </c>
      <c r="E37" s="115">
        <v>13</v>
      </c>
      <c r="F37" s="115">
        <v>14</v>
      </c>
      <c r="G37" s="115">
        <v>17</v>
      </c>
      <c r="H37" s="115">
        <v>19</v>
      </c>
      <c r="I37" s="115">
        <v>17</v>
      </c>
      <c r="J37" s="115">
        <v>14</v>
      </c>
      <c r="K37" s="116">
        <v>16</v>
      </c>
      <c r="L37" s="246">
        <v>11</v>
      </c>
      <c r="M37" s="118">
        <v>9</v>
      </c>
      <c r="N37" s="118">
        <v>12</v>
      </c>
      <c r="O37" s="488">
        <v>10</v>
      </c>
      <c r="P37" s="532">
        <f t="shared" si="2"/>
        <v>-0.23076923076923073</v>
      </c>
    </row>
    <row r="38" spans="2:16" s="39" customFormat="1" ht="23.25" customHeight="1">
      <c r="B38" s="161" t="s">
        <v>90</v>
      </c>
      <c r="C38" s="115" t="s">
        <v>100</v>
      </c>
      <c r="D38" s="115" t="s">
        <v>100</v>
      </c>
      <c r="E38" s="115" t="s">
        <v>100</v>
      </c>
      <c r="F38" s="115" t="s">
        <v>100</v>
      </c>
      <c r="G38" s="115" t="s">
        <v>100</v>
      </c>
      <c r="H38" s="115"/>
      <c r="I38" s="115" t="s">
        <v>100</v>
      </c>
      <c r="J38" s="115" t="s">
        <v>100</v>
      </c>
      <c r="K38" s="115" t="s">
        <v>100</v>
      </c>
      <c r="L38" s="115" t="s">
        <v>100</v>
      </c>
      <c r="M38" s="118">
        <v>0</v>
      </c>
      <c r="N38" s="118">
        <v>0</v>
      </c>
      <c r="O38" s="488">
        <v>13</v>
      </c>
      <c r="P38" s="532" t="str">
        <f t="shared" si="2"/>
        <v>-</v>
      </c>
    </row>
    <row r="39" spans="2:16" s="39" customFormat="1" ht="23.25" customHeight="1">
      <c r="B39" s="161" t="s">
        <v>34</v>
      </c>
      <c r="C39" s="115" t="s">
        <v>100</v>
      </c>
      <c r="D39" s="115">
        <v>0</v>
      </c>
      <c r="E39" s="115">
        <v>1</v>
      </c>
      <c r="F39" s="115">
        <v>13</v>
      </c>
      <c r="G39" s="115">
        <v>14</v>
      </c>
      <c r="H39" s="115">
        <v>15</v>
      </c>
      <c r="I39" s="115">
        <v>16</v>
      </c>
      <c r="J39" s="115">
        <v>12</v>
      </c>
      <c r="K39" s="116">
        <f>19+1</f>
        <v>20</v>
      </c>
      <c r="L39" s="246">
        <v>8</v>
      </c>
      <c r="M39" s="118">
        <v>14</v>
      </c>
      <c r="N39" s="118">
        <v>13</v>
      </c>
      <c r="O39" s="488">
        <v>6</v>
      </c>
      <c r="P39" s="532" t="str">
        <f t="shared" si="2"/>
        <v>-</v>
      </c>
    </row>
    <row r="40" spans="2:16" s="39" customFormat="1" ht="23.25" customHeight="1">
      <c r="B40" s="161" t="s">
        <v>24</v>
      </c>
      <c r="C40" s="115">
        <v>10</v>
      </c>
      <c r="D40" s="115">
        <v>18</v>
      </c>
      <c r="E40" s="115">
        <v>11</v>
      </c>
      <c r="F40" s="115">
        <v>17</v>
      </c>
      <c r="G40" s="115">
        <v>15</v>
      </c>
      <c r="H40" s="115">
        <v>19</v>
      </c>
      <c r="I40" s="115">
        <v>18</v>
      </c>
      <c r="J40" s="115">
        <v>16</v>
      </c>
      <c r="K40" s="116">
        <f>2+12</f>
        <v>14</v>
      </c>
      <c r="L40" s="246">
        <v>16</v>
      </c>
      <c r="M40" s="118">
        <v>9</v>
      </c>
      <c r="N40" s="118">
        <v>13</v>
      </c>
      <c r="O40" s="488">
        <v>13</v>
      </c>
      <c r="P40" s="532">
        <f t="shared" si="2"/>
        <v>0.30000000000000004</v>
      </c>
    </row>
    <row r="41" spans="2:16" s="39" customFormat="1" ht="23.25" customHeight="1">
      <c r="B41" s="161" t="s">
        <v>45</v>
      </c>
      <c r="C41" s="115" t="s">
        <v>100</v>
      </c>
      <c r="D41" s="115" t="s">
        <v>100</v>
      </c>
      <c r="E41" s="115" t="s">
        <v>100</v>
      </c>
      <c r="F41" s="115">
        <v>0</v>
      </c>
      <c r="G41" s="115">
        <v>4</v>
      </c>
      <c r="H41" s="115">
        <v>14</v>
      </c>
      <c r="I41" s="115">
        <v>20</v>
      </c>
      <c r="J41" s="115">
        <v>19</v>
      </c>
      <c r="K41" s="116">
        <v>17</v>
      </c>
      <c r="L41" s="246">
        <v>13</v>
      </c>
      <c r="M41" s="118">
        <v>23</v>
      </c>
      <c r="N41" s="118">
        <v>19</v>
      </c>
      <c r="O41" s="488">
        <v>10</v>
      </c>
      <c r="P41" s="532" t="str">
        <f t="shared" si="2"/>
        <v>-</v>
      </c>
    </row>
    <row r="42" spans="2:16" s="39" customFormat="1" ht="23.25" customHeight="1">
      <c r="B42" s="161" t="s">
        <v>68</v>
      </c>
      <c r="C42" s="115" t="s">
        <v>100</v>
      </c>
      <c r="D42" s="115" t="s">
        <v>100</v>
      </c>
      <c r="E42" s="115" t="s">
        <v>100</v>
      </c>
      <c r="F42" s="115" t="s">
        <v>100</v>
      </c>
      <c r="G42" s="115" t="s">
        <v>100</v>
      </c>
      <c r="H42" s="115">
        <v>0</v>
      </c>
      <c r="I42" s="115">
        <v>0</v>
      </c>
      <c r="J42" s="115">
        <v>4</v>
      </c>
      <c r="K42" s="116">
        <f>7+1</f>
        <v>8</v>
      </c>
      <c r="L42" s="246">
        <v>3</v>
      </c>
      <c r="M42" s="118">
        <v>2</v>
      </c>
      <c r="N42" s="118">
        <v>4</v>
      </c>
      <c r="O42" s="488">
        <v>6</v>
      </c>
      <c r="P42" s="532" t="str">
        <f t="shared" si="2"/>
        <v>-</v>
      </c>
    </row>
    <row r="43" spans="2:16" s="39" customFormat="1" ht="23.25" customHeight="1">
      <c r="B43" s="161" t="s">
        <v>89</v>
      </c>
      <c r="C43" s="115" t="s">
        <v>100</v>
      </c>
      <c r="D43" s="115" t="s">
        <v>100</v>
      </c>
      <c r="E43" s="115" t="s">
        <v>100</v>
      </c>
      <c r="F43" s="115">
        <v>0</v>
      </c>
      <c r="G43" s="115">
        <v>1</v>
      </c>
      <c r="H43" s="247"/>
      <c r="I43" s="115" t="s">
        <v>100</v>
      </c>
      <c r="J43" s="115">
        <v>0</v>
      </c>
      <c r="K43" s="115">
        <v>1</v>
      </c>
      <c r="L43" s="115" t="s">
        <v>100</v>
      </c>
      <c r="M43" s="118">
        <v>0</v>
      </c>
      <c r="N43" s="118">
        <v>4</v>
      </c>
      <c r="O43" s="488">
        <v>9</v>
      </c>
      <c r="P43" s="532" t="str">
        <f t="shared" si="2"/>
        <v>-</v>
      </c>
    </row>
    <row r="44" spans="2:16" s="39" customFormat="1" ht="23.25" customHeight="1">
      <c r="B44" s="161" t="s">
        <v>71</v>
      </c>
      <c r="C44" s="115" t="s">
        <v>100</v>
      </c>
      <c r="D44" s="115" t="s">
        <v>100</v>
      </c>
      <c r="E44" s="115" t="s">
        <v>100</v>
      </c>
      <c r="F44" s="115" t="s">
        <v>100</v>
      </c>
      <c r="G44" s="115" t="s">
        <v>100</v>
      </c>
      <c r="H44" s="115">
        <v>0</v>
      </c>
      <c r="I44" s="115">
        <v>0</v>
      </c>
      <c r="J44" s="115">
        <v>16</v>
      </c>
      <c r="K44" s="116">
        <f>15+1</f>
        <v>16</v>
      </c>
      <c r="L44" s="246">
        <v>16</v>
      </c>
      <c r="M44" s="118">
        <v>20</v>
      </c>
      <c r="N44" s="118">
        <v>7</v>
      </c>
      <c r="O44" s="488">
        <v>8</v>
      </c>
      <c r="P44" s="532" t="str">
        <f t="shared" si="2"/>
        <v>-</v>
      </c>
    </row>
    <row r="45" spans="2:16" s="39" customFormat="1" ht="23.25" customHeight="1">
      <c r="B45" s="161" t="s">
        <v>81</v>
      </c>
      <c r="C45" s="115" t="s">
        <v>100</v>
      </c>
      <c r="D45" s="115" t="s">
        <v>100</v>
      </c>
      <c r="E45" s="115" t="s">
        <v>100</v>
      </c>
      <c r="F45" s="115" t="s">
        <v>100</v>
      </c>
      <c r="G45" s="115" t="s">
        <v>100</v>
      </c>
      <c r="H45" s="115" t="s">
        <v>100</v>
      </c>
      <c r="I45" s="115" t="s">
        <v>100</v>
      </c>
      <c r="J45" s="115">
        <v>0</v>
      </c>
      <c r="K45" s="116" t="s">
        <v>100</v>
      </c>
      <c r="L45" s="246">
        <v>12</v>
      </c>
      <c r="M45" s="118">
        <v>13</v>
      </c>
      <c r="N45" s="118">
        <v>11</v>
      </c>
      <c r="O45" s="488">
        <v>7</v>
      </c>
      <c r="P45" s="532" t="str">
        <f t="shared" si="2"/>
        <v>-</v>
      </c>
    </row>
    <row r="46" spans="2:16" s="39" customFormat="1" ht="23.25" customHeight="1">
      <c r="B46" s="161" t="s">
        <v>49</v>
      </c>
      <c r="C46" s="179" t="s">
        <v>100</v>
      </c>
      <c r="D46" s="179" t="s">
        <v>100</v>
      </c>
      <c r="E46" s="179" t="s">
        <v>100</v>
      </c>
      <c r="F46" s="179">
        <v>0</v>
      </c>
      <c r="G46" s="179">
        <v>1</v>
      </c>
      <c r="H46" s="179">
        <v>13</v>
      </c>
      <c r="I46" s="179">
        <v>16</v>
      </c>
      <c r="J46" s="179">
        <v>17</v>
      </c>
      <c r="K46" s="158">
        <f>17+3</f>
        <v>20</v>
      </c>
      <c r="L46" s="248">
        <v>15</v>
      </c>
      <c r="M46" s="152">
        <v>17</v>
      </c>
      <c r="N46" s="152">
        <v>11</v>
      </c>
      <c r="O46" s="488">
        <v>20</v>
      </c>
      <c r="P46" s="532" t="str">
        <f t="shared" si="2"/>
        <v>-</v>
      </c>
    </row>
    <row r="47" spans="2:16" s="39" customFormat="1" ht="23.25" customHeight="1">
      <c r="B47" s="165" t="s">
        <v>150</v>
      </c>
      <c r="C47" s="144">
        <f t="shared" ref="C47:L47" si="3">SUM(C26:C45)</f>
        <v>35</v>
      </c>
      <c r="D47" s="144">
        <f t="shared" si="3"/>
        <v>33</v>
      </c>
      <c r="E47" s="144">
        <f t="shared" si="3"/>
        <v>45</v>
      </c>
      <c r="F47" s="144">
        <f t="shared" si="3"/>
        <v>60</v>
      </c>
      <c r="G47" s="144">
        <f t="shared" si="3"/>
        <v>78</v>
      </c>
      <c r="H47" s="144">
        <f t="shared" si="3"/>
        <v>132</v>
      </c>
      <c r="I47" s="144">
        <f t="shared" si="3"/>
        <v>132</v>
      </c>
      <c r="J47" s="144">
        <f t="shared" si="3"/>
        <v>202</v>
      </c>
      <c r="K47" s="144">
        <f t="shared" si="3"/>
        <v>191</v>
      </c>
      <c r="L47" s="249">
        <f t="shared" si="3"/>
        <v>194</v>
      </c>
      <c r="M47" s="249">
        <f>SUM(M26:M46)</f>
        <v>236</v>
      </c>
      <c r="N47" s="249">
        <f>SUM(N26:N46)</f>
        <v>205</v>
      </c>
      <c r="O47" s="249">
        <f>SUM(O26:O46)</f>
        <v>250</v>
      </c>
      <c r="P47" s="533">
        <f>IF(ISERROR(O47/C47-1),"-",(O47/C47-1))</f>
        <v>6.1428571428571432</v>
      </c>
    </row>
    <row r="48" spans="2:16" s="39" customFormat="1" ht="23.25" customHeight="1" thickBot="1">
      <c r="B48" s="244" t="s">
        <v>151</v>
      </c>
      <c r="C48" s="154">
        <f>C24+C47</f>
        <v>37</v>
      </c>
      <c r="D48" s="154">
        <f t="shared" ref="D48:J48" si="4">D24+D47</f>
        <v>39</v>
      </c>
      <c r="E48" s="154">
        <f t="shared" si="4"/>
        <v>51</v>
      </c>
      <c r="F48" s="154">
        <f t="shared" si="4"/>
        <v>61</v>
      </c>
      <c r="G48" s="154">
        <f>G24+G47</f>
        <v>87</v>
      </c>
      <c r="H48" s="154">
        <f t="shared" si="4"/>
        <v>143</v>
      </c>
      <c r="I48" s="154">
        <f>I24+I47</f>
        <v>147</v>
      </c>
      <c r="J48" s="154">
        <f t="shared" si="4"/>
        <v>220</v>
      </c>
      <c r="K48" s="154">
        <f>K24+K47</f>
        <v>215</v>
      </c>
      <c r="L48" s="154">
        <f>L24+L47</f>
        <v>227</v>
      </c>
      <c r="M48" s="154">
        <f>M24+M47</f>
        <v>272</v>
      </c>
      <c r="N48" s="354">
        <f>N24+N47</f>
        <v>259</v>
      </c>
      <c r="O48" s="354">
        <f>O24+O47</f>
        <v>308</v>
      </c>
      <c r="P48" s="537">
        <f>IF(ISERROR(O48/C48-1),"-",(O48/C48-1))</f>
        <v>7.3243243243243246</v>
      </c>
    </row>
    <row r="49" spans="1:16" s="39" customFormat="1" ht="23.25" customHeight="1">
      <c r="B49" s="20" t="s">
        <v>11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s="39" customFormat="1" ht="23.25" customHeight="1">
      <c r="B50" s="239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</row>
    <row r="51" spans="1:16" s="39" customFormat="1" ht="23.25" customHeight="1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</row>
    <row r="52" spans="1:16" s="39" customFormat="1" ht="23.25" customHeight="1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</row>
    <row r="53" spans="1:16" s="39" customFormat="1" ht="23.25" customHeight="1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</row>
    <row r="54" spans="1:16" s="39" customFormat="1" ht="23.25" customHeight="1">
      <c r="B54" s="114"/>
      <c r="C54" s="115"/>
      <c r="D54" s="115"/>
      <c r="E54" s="115"/>
      <c r="F54" s="115"/>
      <c r="G54" s="115"/>
      <c r="H54" s="115"/>
      <c r="I54" s="115"/>
      <c r="J54" s="115"/>
      <c r="K54" s="116"/>
      <c r="L54" s="118"/>
      <c r="M54" s="118"/>
      <c r="N54" s="118"/>
      <c r="O54" s="488"/>
      <c r="P54" s="117"/>
    </row>
    <row r="55" spans="1:16" s="39" customFormat="1" ht="23.25" customHeight="1">
      <c r="B55" s="114"/>
      <c r="C55" s="115"/>
      <c r="D55" s="115"/>
      <c r="E55" s="115"/>
      <c r="F55" s="115"/>
      <c r="G55" s="115"/>
      <c r="H55" s="115"/>
      <c r="I55" s="115"/>
      <c r="J55" s="115"/>
      <c r="K55" s="116"/>
      <c r="L55" s="118"/>
      <c r="M55" s="118"/>
      <c r="N55" s="118"/>
      <c r="O55" s="488"/>
      <c r="P55" s="117"/>
    </row>
    <row r="56" spans="1:16" s="39" customFormat="1" ht="23.25" customHeight="1">
      <c r="B56" s="114"/>
      <c r="C56" s="115"/>
      <c r="D56" s="115"/>
      <c r="E56" s="115"/>
      <c r="F56" s="115"/>
      <c r="G56" s="115"/>
      <c r="H56" s="115"/>
      <c r="I56" s="115"/>
      <c r="J56" s="115"/>
      <c r="K56" s="116"/>
      <c r="L56" s="116"/>
      <c r="M56" s="116"/>
      <c r="N56" s="116"/>
      <c r="O56" s="116"/>
      <c r="P56" s="117"/>
    </row>
    <row r="57" spans="1:16" s="39" customFormat="1" ht="23.25" customHeight="1">
      <c r="A57"/>
      <c r="B57" s="119"/>
      <c r="C57" s="120"/>
      <c r="D57" s="120"/>
      <c r="E57" s="120"/>
      <c r="F57" s="120"/>
      <c r="G57" s="120"/>
      <c r="H57" s="120"/>
      <c r="I57" s="120"/>
      <c r="J57" s="120"/>
      <c r="K57" s="121"/>
      <c r="L57" s="121"/>
      <c r="M57" s="121"/>
      <c r="N57" s="121"/>
      <c r="O57" s="121"/>
      <c r="P57" s="122"/>
    </row>
    <row r="58" spans="1:16" s="39" customFormat="1" ht="23.25" customHeight="1">
      <c r="A58"/>
      <c r="B58" s="20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s="39" customFormat="1" ht="23.25" customHeight="1">
      <c r="A59"/>
      <c r="B59" s="123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s="39" customFormat="1" ht="23.25" customHeight="1">
      <c r="A60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s="39" customFormat="1" ht="23.25" customHeight="1">
      <c r="A61"/>
      <c r="B61" s="50"/>
      <c r="C61" s="51"/>
      <c r="D61" s="107"/>
      <c r="E61" s="108"/>
      <c r="F61" s="108"/>
      <c r="G61" s="109"/>
      <c r="H61" s="110"/>
      <c r="I61" s="110"/>
      <c r="J61" s="46"/>
      <c r="K61" s="69"/>
      <c r="L61" s="69"/>
      <c r="M61" s="69"/>
      <c r="N61" s="69"/>
      <c r="O61" s="69"/>
      <c r="P61" s="46"/>
    </row>
    <row r="62" spans="1:16" s="39" customFormat="1" ht="23.25" customHeight="1">
      <c r="A62"/>
      <c r="B62" s="111"/>
      <c r="C62" s="112"/>
      <c r="D62" s="112"/>
      <c r="E62" s="112"/>
      <c r="F62" s="112"/>
      <c r="G62" s="112"/>
      <c r="H62" s="112"/>
      <c r="I62" s="112"/>
      <c r="J62" s="112"/>
      <c r="K62" s="113"/>
      <c r="L62" s="113"/>
      <c r="M62" s="113"/>
      <c r="N62" s="113"/>
      <c r="O62" s="113"/>
      <c r="P62" s="46"/>
    </row>
    <row r="63" spans="1:16" s="39" customFormat="1" ht="23.25" customHeight="1">
      <c r="A63"/>
      <c r="B63" s="114"/>
      <c r="C63" s="115"/>
      <c r="D63" s="115"/>
      <c r="E63" s="115"/>
      <c r="F63" s="115"/>
      <c r="G63" s="115"/>
      <c r="H63" s="115"/>
      <c r="I63" s="115"/>
      <c r="J63" s="115"/>
      <c r="K63" s="116"/>
      <c r="L63" s="118"/>
      <c r="M63" s="118"/>
      <c r="N63" s="118"/>
      <c r="O63" s="488"/>
      <c r="P63" s="117"/>
    </row>
    <row r="64" spans="1:16" s="39" customFormat="1" ht="23.25" customHeight="1">
      <c r="A64"/>
      <c r="B64" s="114"/>
      <c r="C64" s="115"/>
      <c r="D64" s="115"/>
      <c r="E64" s="115"/>
      <c r="F64" s="115"/>
      <c r="G64" s="115"/>
      <c r="H64" s="115"/>
      <c r="I64" s="115"/>
      <c r="J64" s="115"/>
      <c r="K64" s="116"/>
      <c r="L64" s="118"/>
      <c r="M64" s="118"/>
      <c r="N64" s="118"/>
      <c r="O64" s="488"/>
      <c r="P64" s="117"/>
    </row>
    <row r="65" spans="1:16" s="39" customFormat="1" ht="23.25" customHeight="1">
      <c r="A65"/>
      <c r="B65" s="114"/>
      <c r="C65" s="115"/>
      <c r="D65" s="115"/>
      <c r="E65" s="115"/>
      <c r="F65" s="115"/>
      <c r="G65" s="115"/>
      <c r="H65" s="115"/>
      <c r="I65" s="115"/>
      <c r="J65" s="115"/>
      <c r="K65" s="118"/>
      <c r="L65" s="118"/>
      <c r="M65" s="118"/>
      <c r="N65" s="116"/>
      <c r="O65" s="116"/>
      <c r="P65" s="117"/>
    </row>
    <row r="66" spans="1:16" s="39" customFormat="1" ht="23.25" customHeight="1">
      <c r="A66"/>
      <c r="B66" s="114"/>
      <c r="C66" s="115"/>
      <c r="D66" s="115"/>
      <c r="E66" s="115"/>
      <c r="F66" s="115"/>
      <c r="G66" s="115"/>
      <c r="H66" s="115"/>
      <c r="I66" s="115"/>
      <c r="J66" s="115"/>
      <c r="K66" s="118"/>
      <c r="L66" s="118"/>
      <c r="M66" s="118"/>
      <c r="N66" s="118"/>
      <c r="O66" s="488"/>
      <c r="P66" s="117"/>
    </row>
    <row r="67" spans="1:16" s="39" customFormat="1" ht="23.25" customHeight="1">
      <c r="A67"/>
      <c r="B67" s="114"/>
      <c r="C67" s="115"/>
      <c r="D67" s="115"/>
      <c r="E67" s="115"/>
      <c r="F67" s="115"/>
      <c r="G67" s="115"/>
      <c r="H67" s="115"/>
      <c r="I67" s="115"/>
      <c r="J67" s="115"/>
      <c r="K67" s="118"/>
      <c r="L67" s="118"/>
      <c r="M67" s="118"/>
      <c r="N67" s="118"/>
      <c r="O67" s="488"/>
      <c r="P67" s="117"/>
    </row>
    <row r="68" spans="1:16" s="39" customFormat="1" ht="23.25" customHeight="1">
      <c r="A68"/>
      <c r="B68" s="114"/>
      <c r="C68" s="115"/>
      <c r="D68" s="115"/>
      <c r="E68" s="115"/>
      <c r="F68" s="115"/>
      <c r="G68" s="115"/>
      <c r="H68" s="115"/>
      <c r="I68" s="115"/>
      <c r="J68" s="115"/>
      <c r="K68" s="118"/>
      <c r="L68" s="118"/>
      <c r="M68" s="118"/>
      <c r="N68" s="116"/>
      <c r="O68" s="116"/>
      <c r="P68" s="117"/>
    </row>
    <row r="69" spans="1:16" s="39" customFormat="1" ht="23.25" customHeight="1">
      <c r="A69"/>
      <c r="B69" s="114"/>
      <c r="C69" s="115"/>
      <c r="D69" s="115"/>
      <c r="E69" s="115"/>
      <c r="F69" s="115"/>
      <c r="G69" s="115"/>
      <c r="H69" s="115"/>
      <c r="I69" s="115"/>
      <c r="J69" s="115"/>
      <c r="K69" s="116"/>
      <c r="L69" s="116"/>
      <c r="M69" s="116"/>
      <c r="N69" s="116"/>
      <c r="O69" s="116"/>
      <c r="P69" s="117"/>
    </row>
    <row r="70" spans="1:16" s="39" customFormat="1" ht="23.25" customHeight="1">
      <c r="A70"/>
      <c r="B70" s="119"/>
      <c r="C70" s="120"/>
      <c r="D70" s="120"/>
      <c r="E70" s="120"/>
      <c r="F70" s="120"/>
      <c r="G70" s="120"/>
      <c r="H70" s="120"/>
      <c r="I70" s="120"/>
      <c r="J70" s="120"/>
      <c r="K70" s="121"/>
      <c r="L70" s="121"/>
      <c r="M70" s="121"/>
      <c r="N70" s="121"/>
      <c r="O70" s="121"/>
      <c r="P70" s="122"/>
    </row>
    <row r="71" spans="1:16" s="39" customFormat="1" ht="23.25" customHeight="1">
      <c r="A71"/>
      <c r="B71" s="20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s="39" customFormat="1" ht="23.25" customHeight="1">
      <c r="A72"/>
      <c r="B72" s="42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s="39" customFormat="1" ht="23.25" customHeight="1">
      <c r="A7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s="39" customFormat="1" ht="23.25" customHeight="1">
      <c r="A74"/>
      <c r="B74" s="50"/>
      <c r="C74" s="51"/>
      <c r="D74" s="107"/>
      <c r="E74" s="108"/>
      <c r="F74" s="108"/>
      <c r="G74" s="109"/>
      <c r="H74" s="110"/>
      <c r="I74" s="110"/>
      <c r="J74" s="46"/>
      <c r="K74" s="69"/>
      <c r="L74" s="69"/>
      <c r="M74" s="69"/>
      <c r="N74" s="69"/>
      <c r="O74" s="69"/>
      <c r="P74" s="46"/>
    </row>
    <row r="75" spans="1:16" s="39" customFormat="1" ht="23.25" customHeight="1">
      <c r="A75"/>
      <c r="B75" s="111"/>
      <c r="C75" s="112"/>
      <c r="D75" s="112"/>
      <c r="E75" s="112"/>
      <c r="F75" s="112"/>
      <c r="G75" s="112"/>
      <c r="H75" s="112"/>
      <c r="I75" s="112"/>
      <c r="J75" s="112"/>
      <c r="K75" s="113"/>
      <c r="L75" s="113"/>
      <c r="M75" s="113"/>
      <c r="N75" s="113"/>
      <c r="O75" s="113"/>
      <c r="P75" s="46"/>
    </row>
    <row r="76" spans="1:16" s="39" customFormat="1" ht="23.25" customHeight="1">
      <c r="A76"/>
      <c r="B76" s="114"/>
      <c r="C76" s="115"/>
      <c r="D76" s="115"/>
      <c r="E76" s="115"/>
      <c r="F76" s="115"/>
      <c r="G76" s="115"/>
      <c r="H76" s="115"/>
      <c r="I76" s="115"/>
      <c r="J76" s="115"/>
      <c r="K76" s="116"/>
      <c r="L76" s="118"/>
      <c r="M76" s="118"/>
      <c r="N76" s="118"/>
      <c r="O76" s="488"/>
      <c r="P76" s="117"/>
    </row>
    <row r="77" spans="1:16" s="39" customFormat="1" ht="23.25" customHeight="1">
      <c r="A77"/>
      <c r="B77" s="114"/>
      <c r="C77" s="115"/>
      <c r="D77" s="115"/>
      <c r="E77" s="115"/>
      <c r="F77" s="115"/>
      <c r="G77" s="115"/>
      <c r="H77" s="115"/>
      <c r="I77" s="115"/>
      <c r="J77" s="115"/>
      <c r="K77" s="116"/>
      <c r="L77" s="118"/>
      <c r="M77" s="118"/>
      <c r="N77" s="118"/>
      <c r="O77" s="488"/>
      <c r="P77" s="117"/>
    </row>
    <row r="78" spans="1:16" s="39" customFormat="1" ht="23.25" customHeight="1">
      <c r="A78"/>
      <c r="B78" s="114"/>
      <c r="C78" s="115"/>
      <c r="D78" s="115"/>
      <c r="E78" s="115"/>
      <c r="F78" s="115"/>
      <c r="G78" s="115"/>
      <c r="H78" s="115"/>
      <c r="I78" s="115"/>
      <c r="J78" s="115"/>
      <c r="K78" s="118"/>
      <c r="L78" s="118"/>
      <c r="M78" s="118"/>
      <c r="N78" s="118"/>
      <c r="O78" s="488"/>
      <c r="P78" s="117"/>
    </row>
    <row r="79" spans="1:16" s="39" customFormat="1" ht="23.25" customHeight="1">
      <c r="A79"/>
      <c r="B79" s="114"/>
      <c r="C79" s="115"/>
      <c r="D79" s="115"/>
      <c r="E79" s="115"/>
      <c r="F79" s="115"/>
      <c r="G79" s="115"/>
      <c r="H79" s="115"/>
      <c r="I79" s="115"/>
      <c r="J79" s="115"/>
      <c r="K79" s="118"/>
      <c r="L79" s="118"/>
      <c r="M79" s="118"/>
      <c r="N79" s="118"/>
      <c r="O79" s="488"/>
      <c r="P79" s="117"/>
    </row>
    <row r="80" spans="1:16" s="39" customFormat="1" ht="23.25" customHeight="1">
      <c r="A80"/>
      <c r="B80" s="114"/>
      <c r="C80" s="115"/>
      <c r="D80" s="115"/>
      <c r="E80" s="115"/>
      <c r="F80" s="115"/>
      <c r="G80" s="115"/>
      <c r="H80" s="115"/>
      <c r="I80" s="115"/>
      <c r="J80" s="115"/>
      <c r="K80" s="118"/>
      <c r="L80" s="118"/>
      <c r="M80" s="118"/>
      <c r="N80" s="118"/>
      <c r="O80" s="488"/>
      <c r="P80" s="117"/>
    </row>
    <row r="81" spans="1:16" s="39" customFormat="1" ht="23.25" customHeight="1">
      <c r="A81"/>
      <c r="B81" s="114"/>
      <c r="C81" s="115"/>
      <c r="D81" s="115"/>
      <c r="E81" s="115"/>
      <c r="F81" s="115"/>
      <c r="G81" s="115"/>
      <c r="H81" s="115"/>
      <c r="I81" s="115"/>
      <c r="J81" s="115"/>
      <c r="K81" s="118"/>
      <c r="L81" s="118"/>
      <c r="M81" s="118"/>
      <c r="N81" s="118"/>
      <c r="O81" s="488"/>
      <c r="P81" s="117"/>
    </row>
    <row r="82" spans="1:16" s="39" customFormat="1" ht="23.25" customHeight="1">
      <c r="A82"/>
      <c r="B82" s="119"/>
      <c r="C82" s="120"/>
      <c r="D82" s="120"/>
      <c r="E82" s="120"/>
      <c r="F82" s="120"/>
      <c r="G82" s="120"/>
      <c r="H82" s="120"/>
      <c r="I82" s="120"/>
      <c r="J82" s="120"/>
      <c r="K82" s="121"/>
      <c r="L82" s="121"/>
      <c r="M82" s="121"/>
      <c r="N82" s="121"/>
      <c r="O82" s="121"/>
      <c r="P82" s="122"/>
    </row>
    <row r="83" spans="1:16" s="39" customFormat="1" ht="23.25" customHeight="1">
      <c r="A83"/>
      <c r="B83" s="20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s="39" customFormat="1" ht="23.25" customHeight="1">
      <c r="A84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s="39" customFormat="1" ht="23.25" customHeight="1">
      <c r="A85"/>
      <c r="B85" s="50"/>
      <c r="C85" s="48"/>
      <c r="D85" s="48"/>
      <c r="E85" s="48"/>
      <c r="F85" s="48"/>
      <c r="G85" s="48"/>
      <c r="H85" s="48"/>
      <c r="I85" s="48"/>
      <c r="J85" s="48"/>
      <c r="K85" s="47"/>
      <c r="L85" s="47"/>
      <c r="M85" s="47"/>
      <c r="N85" s="47"/>
      <c r="O85" s="47"/>
      <c r="P85" s="48"/>
    </row>
    <row r="86" spans="1:16" s="39" customFormat="1" ht="23.25" customHeight="1">
      <c r="A86"/>
      <c r="B86" s="111"/>
      <c r="C86" s="112"/>
      <c r="D86" s="112"/>
      <c r="E86" s="112"/>
      <c r="F86" s="112"/>
      <c r="G86" s="112"/>
      <c r="H86" s="112"/>
      <c r="I86" s="112"/>
      <c r="J86" s="112"/>
      <c r="K86" s="113"/>
      <c r="L86" s="113"/>
      <c r="M86" s="113"/>
      <c r="N86" s="113"/>
      <c r="O86" s="113"/>
      <c r="P86" s="46"/>
    </row>
    <row r="87" spans="1:16" s="39" customFormat="1" ht="23.25" customHeight="1">
      <c r="A87"/>
      <c r="B87" s="114"/>
      <c r="C87" s="115"/>
      <c r="D87" s="115"/>
      <c r="E87" s="115"/>
      <c r="F87" s="115"/>
      <c r="G87" s="115"/>
      <c r="H87" s="115"/>
      <c r="I87" s="115"/>
      <c r="J87" s="115"/>
      <c r="K87" s="116"/>
      <c r="L87" s="116"/>
      <c r="M87" s="116"/>
      <c r="N87" s="116"/>
      <c r="O87" s="116"/>
      <c r="P87" s="117"/>
    </row>
    <row r="88" spans="1:16" s="39" customFormat="1" ht="23.25" customHeight="1">
      <c r="A88"/>
      <c r="B88" s="114"/>
      <c r="C88" s="115"/>
      <c r="D88" s="115"/>
      <c r="E88" s="115"/>
      <c r="F88" s="115"/>
      <c r="G88" s="115"/>
      <c r="H88" s="115"/>
      <c r="I88" s="115"/>
      <c r="J88" s="115"/>
      <c r="K88" s="116"/>
      <c r="L88" s="116"/>
      <c r="M88" s="116"/>
      <c r="N88" s="116"/>
      <c r="O88" s="116"/>
      <c r="P88" s="117"/>
    </row>
    <row r="89" spans="1:16" s="39" customFormat="1" ht="23.25" customHeight="1">
      <c r="A89"/>
      <c r="B89" s="119"/>
      <c r="C89" s="120"/>
      <c r="D89" s="120"/>
      <c r="E89" s="120"/>
      <c r="F89" s="120"/>
      <c r="G89" s="120"/>
      <c r="H89" s="120"/>
      <c r="I89" s="120"/>
      <c r="J89" s="120"/>
      <c r="K89" s="121"/>
      <c r="L89" s="121"/>
      <c r="M89" s="121"/>
      <c r="N89" s="121"/>
      <c r="O89" s="121"/>
      <c r="P89" s="117"/>
    </row>
    <row r="90" spans="1:16" s="39" customFormat="1" ht="23.25" customHeight="1">
      <c r="A90"/>
      <c r="B90" s="20"/>
      <c r="C90" s="42"/>
      <c r="D90" s="42"/>
      <c r="E90" s="42"/>
      <c r="F90" s="42"/>
      <c r="G90" s="42"/>
      <c r="H90" s="42"/>
      <c r="I90" s="42"/>
      <c r="J90" s="42"/>
      <c r="K90" s="47"/>
      <c r="L90" s="47"/>
      <c r="M90" s="47"/>
      <c r="N90" s="47"/>
      <c r="O90" s="47"/>
      <c r="P90" s="42"/>
    </row>
    <row r="91" spans="1:16" s="39" customFormat="1" ht="23.25" customHeight="1">
      <c r="A91"/>
      <c r="B91" s="42"/>
      <c r="C91" s="42"/>
      <c r="D91" s="42"/>
      <c r="E91" s="42"/>
      <c r="F91" s="42"/>
      <c r="G91" s="42"/>
      <c r="H91" s="42"/>
      <c r="I91" s="42"/>
      <c r="J91" s="42"/>
      <c r="K91" s="47"/>
      <c r="L91" s="47"/>
      <c r="M91" s="47"/>
      <c r="N91" s="47"/>
      <c r="O91" s="47"/>
      <c r="P91" s="42"/>
    </row>
    <row r="92" spans="1:16" s="39" customFormat="1" ht="23.25" customHeight="1">
      <c r="A92"/>
      <c r="B92" s="42"/>
      <c r="C92" s="42"/>
      <c r="D92" s="42"/>
      <c r="E92" s="42"/>
      <c r="F92" s="42"/>
      <c r="G92" s="42"/>
      <c r="H92" s="42"/>
      <c r="I92" s="42"/>
      <c r="J92" s="42"/>
      <c r="K92" s="47"/>
      <c r="L92" s="47"/>
      <c r="M92" s="47"/>
      <c r="N92" s="47"/>
      <c r="O92" s="47"/>
      <c r="P92" s="42"/>
    </row>
    <row r="93" spans="1:16" s="39" customFormat="1" ht="23.25" customHeight="1">
      <c r="A93"/>
      <c r="B93" s="42"/>
      <c r="C93" s="42"/>
      <c r="D93" s="42"/>
      <c r="E93" s="42"/>
      <c r="F93" s="42"/>
      <c r="G93" s="42"/>
      <c r="H93" s="42"/>
      <c r="I93" s="42"/>
      <c r="J93" s="42"/>
      <c r="K93" s="47"/>
      <c r="L93" s="47"/>
      <c r="M93" s="47"/>
      <c r="N93" s="47"/>
      <c r="O93" s="47"/>
      <c r="P93" s="42"/>
    </row>
    <row r="94" spans="1:16" s="39" customFormat="1" ht="23.25" customHeight="1">
      <c r="A94"/>
      <c r="B94" s="42"/>
      <c r="C94" s="42"/>
      <c r="D94" s="42"/>
      <c r="E94" s="42"/>
      <c r="F94" s="42"/>
      <c r="G94" s="42"/>
      <c r="H94" s="42"/>
      <c r="I94" s="42"/>
      <c r="J94" s="42"/>
      <c r="K94" s="47"/>
      <c r="L94" s="47"/>
      <c r="M94" s="47"/>
      <c r="N94" s="47"/>
      <c r="O94" s="47"/>
      <c r="P94" s="42"/>
    </row>
    <row r="95" spans="1:16" s="39" customFormat="1" ht="23.25" customHeight="1">
      <c r="A95"/>
      <c r="B95" s="42"/>
      <c r="C95" s="42"/>
      <c r="D95" s="42"/>
      <c r="E95" s="42"/>
      <c r="F95" s="42"/>
      <c r="G95" s="42"/>
      <c r="H95" s="42"/>
      <c r="I95" s="42"/>
      <c r="J95" s="42"/>
      <c r="K95" s="47"/>
      <c r="L95" s="47"/>
      <c r="M95" s="47"/>
      <c r="N95" s="47"/>
      <c r="O95" s="47"/>
      <c r="P95" s="42"/>
    </row>
    <row r="96" spans="1:16" s="39" customFormat="1" ht="23.25" customHeight="1">
      <c r="A96"/>
      <c r="B96" s="42"/>
      <c r="C96" s="42"/>
      <c r="D96" s="42"/>
      <c r="E96" s="42"/>
      <c r="F96" s="42"/>
      <c r="G96" s="42"/>
      <c r="H96" s="42"/>
      <c r="I96" s="42"/>
      <c r="J96" s="42"/>
      <c r="K96" s="47"/>
      <c r="L96" s="47"/>
      <c r="M96" s="47"/>
      <c r="N96" s="47"/>
      <c r="O96" s="47"/>
      <c r="P96" s="42"/>
    </row>
    <row r="97" spans="1:16" s="39" customFormat="1" ht="23.25" customHeight="1">
      <c r="A97"/>
      <c r="B97" s="42"/>
      <c r="C97" s="42"/>
      <c r="D97" s="42"/>
      <c r="E97" s="42"/>
      <c r="F97" s="42"/>
      <c r="G97" s="42"/>
      <c r="H97" s="42"/>
      <c r="I97" s="42"/>
      <c r="J97" s="42"/>
      <c r="K97" s="47"/>
      <c r="L97" s="47"/>
      <c r="M97" s="47"/>
      <c r="N97" s="47"/>
      <c r="O97" s="47"/>
      <c r="P97" s="42"/>
    </row>
    <row r="98" spans="1:16" s="39" customFormat="1" ht="23.25" customHeight="1">
      <c r="A98"/>
      <c r="B98" s="42"/>
      <c r="C98" s="42"/>
      <c r="D98" s="42"/>
      <c r="E98" s="42"/>
      <c r="F98" s="42"/>
      <c r="G98" s="42"/>
      <c r="H98" s="42"/>
      <c r="I98" s="42"/>
      <c r="J98" s="42"/>
      <c r="K98" s="47"/>
      <c r="L98" s="47"/>
      <c r="M98" s="47"/>
      <c r="N98" s="47"/>
      <c r="O98" s="47"/>
      <c r="P98" s="42"/>
    </row>
    <row r="99" spans="1:16" s="39" customFormat="1" ht="23.25" customHeight="1">
      <c r="A99"/>
      <c r="B99" s="42"/>
      <c r="C99" s="42"/>
      <c r="D99" s="42"/>
      <c r="E99" s="42"/>
      <c r="F99" s="42"/>
      <c r="G99" s="42"/>
      <c r="H99" s="42"/>
      <c r="I99" s="42"/>
      <c r="J99" s="42"/>
      <c r="K99" s="47"/>
      <c r="L99" s="47"/>
      <c r="M99" s="47"/>
      <c r="N99" s="47"/>
      <c r="O99" s="47"/>
      <c r="P99" s="42"/>
    </row>
    <row r="100" spans="1:16" s="39" customFormat="1" ht="23.25" customHeight="1">
      <c r="A100"/>
      <c r="B100" s="42"/>
      <c r="C100" s="42"/>
      <c r="D100" s="42"/>
      <c r="E100" s="42"/>
      <c r="F100" s="42"/>
      <c r="G100" s="42"/>
      <c r="H100" s="42"/>
      <c r="I100" s="42"/>
      <c r="J100" s="42"/>
      <c r="K100" s="47"/>
      <c r="L100" s="47"/>
      <c r="M100" s="47"/>
      <c r="N100" s="47"/>
      <c r="O100" s="47"/>
      <c r="P100" s="42"/>
    </row>
    <row r="101" spans="1:16" s="39" customFormat="1" ht="23.25" customHeight="1">
      <c r="A101"/>
      <c r="B101" s="42"/>
      <c r="C101" s="42"/>
      <c r="D101" s="42"/>
      <c r="E101" s="42"/>
      <c r="F101" s="42"/>
      <c r="G101" s="42"/>
      <c r="H101" s="42"/>
      <c r="I101" s="42"/>
      <c r="J101" s="42"/>
      <c r="K101" s="47"/>
      <c r="L101" s="47"/>
      <c r="M101" s="47"/>
      <c r="N101" s="47"/>
      <c r="O101" s="47"/>
      <c r="P101" s="42"/>
    </row>
    <row r="102" spans="1:16" s="39" customFormat="1" ht="23.25" customHeight="1">
      <c r="A102"/>
      <c r="B102" s="42"/>
      <c r="C102" s="42"/>
      <c r="D102" s="42"/>
      <c r="E102" s="42"/>
      <c r="F102" s="42"/>
      <c r="G102" s="42"/>
      <c r="H102" s="42"/>
      <c r="I102" s="42"/>
      <c r="J102" s="42"/>
      <c r="K102" s="47"/>
      <c r="L102" s="47"/>
      <c r="M102" s="47"/>
      <c r="N102" s="47"/>
      <c r="O102" s="47"/>
      <c r="P102" s="42"/>
    </row>
    <row r="103" spans="1:16" s="39" customFormat="1" ht="23.25" customHeight="1">
      <c r="A103"/>
      <c r="B103" s="42"/>
      <c r="C103" s="42"/>
      <c r="D103" s="42"/>
      <c r="E103" s="42"/>
      <c r="F103" s="42"/>
      <c r="G103" s="42"/>
      <c r="H103" s="42"/>
      <c r="I103" s="42"/>
      <c r="J103" s="42"/>
      <c r="K103" s="47"/>
      <c r="L103" s="47"/>
      <c r="M103" s="47"/>
      <c r="N103" s="47"/>
      <c r="O103" s="47"/>
      <c r="P103" s="42"/>
    </row>
    <row r="104" spans="1:16" s="39" customFormat="1" ht="23.25" customHeight="1">
      <c r="A104"/>
      <c r="B104" s="42"/>
      <c r="C104" s="42"/>
      <c r="D104" s="42"/>
      <c r="E104" s="42"/>
      <c r="F104" s="42"/>
      <c r="G104" s="42"/>
      <c r="H104" s="42"/>
      <c r="I104" s="42"/>
      <c r="J104" s="42"/>
      <c r="K104" s="47"/>
      <c r="L104" s="47"/>
      <c r="M104" s="47"/>
      <c r="N104" s="47"/>
      <c r="O104" s="47"/>
      <c r="P104" s="42"/>
    </row>
    <row r="105" spans="1:16" s="39" customFormat="1" ht="23.25" customHeight="1">
      <c r="A105"/>
      <c r="B105" s="42"/>
      <c r="C105" s="42"/>
      <c r="D105" s="42"/>
      <c r="E105" s="42"/>
      <c r="F105" s="42"/>
      <c r="G105" s="42"/>
      <c r="H105" s="42"/>
      <c r="I105" s="42"/>
      <c r="J105" s="42"/>
      <c r="K105" s="47"/>
      <c r="L105" s="47"/>
      <c r="M105" s="47"/>
      <c r="N105" s="47"/>
      <c r="O105" s="47"/>
      <c r="P105" s="42"/>
    </row>
    <row r="106" spans="1:16" s="39" customFormat="1" ht="23.25" customHeight="1">
      <c r="A106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s="39" customFormat="1" ht="23.25" customHeight="1">
      <c r="A107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s="39" customFormat="1" ht="23.25" customHeight="1">
      <c r="A108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6" s="39" customFormat="1" ht="23.25" customHeight="1">
      <c r="A10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6" s="39" customFormat="1" ht="23.25" customHeight="1">
      <c r="A1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s="39" customFormat="1" ht="23.25" customHeight="1">
      <c r="A11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s="39" customFormat="1" ht="23.25" customHeight="1">
      <c r="A11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s="39" customFormat="1" ht="23.25" customHeight="1">
      <c r="A113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1:16" s="39" customFormat="1" ht="23.25" customHeight="1">
      <c r="A114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1:16" s="39" customFormat="1" ht="23.25" customHeight="1">
      <c r="A115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  <row r="116" spans="1:16" s="39" customFormat="1" ht="23.25" customHeight="1">
      <c r="A116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s="39" customFormat="1" ht="23.25" customHeight="1">
      <c r="A117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s="39" customFormat="1" ht="23.25" customHeight="1">
      <c r="A11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s="39" customFormat="1" ht="23.25" customHeight="1">
      <c r="A11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s="39" customFormat="1" ht="23.25" customHeight="1">
      <c r="A12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s="39" customFormat="1" ht="23.25" customHeight="1">
      <c r="A12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s="39" customFormat="1" ht="23.25" customHeight="1">
      <c r="A12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s="39" customFormat="1" ht="23.25" customHeight="1">
      <c r="A123"/>
    </row>
    <row r="124" spans="1:16" s="39" customFormat="1" ht="23.25" customHeight="1">
      <c r="A124"/>
    </row>
    <row r="125" spans="1:16" s="39" customFormat="1" ht="23.25" customHeight="1">
      <c r="A125"/>
    </row>
    <row r="126" spans="1:16" s="39" customFormat="1" ht="23.25" customHeight="1">
      <c r="A126"/>
    </row>
    <row r="127" spans="1:16" s="39" customFormat="1" ht="23.25" customHeight="1">
      <c r="A127"/>
    </row>
    <row r="128" spans="1:16" s="39" customFormat="1" ht="23.25" customHeight="1">
      <c r="A128"/>
    </row>
    <row r="129" spans="1:1" s="39" customFormat="1" ht="23.25" customHeight="1">
      <c r="A129"/>
    </row>
    <row r="130" spans="1:1" s="39" customFormat="1" ht="23.25" customHeight="1">
      <c r="A130"/>
    </row>
    <row r="131" spans="1:1" s="39" customFormat="1" ht="23.25" customHeight="1">
      <c r="A131"/>
    </row>
    <row r="132" spans="1:1" s="39" customFormat="1" ht="23.25" customHeight="1">
      <c r="A132"/>
    </row>
    <row r="133" spans="1:1" s="39" customFormat="1" ht="23.25" customHeight="1">
      <c r="A133"/>
    </row>
    <row r="134" spans="1:1" s="39" customFormat="1" ht="23.25" customHeight="1">
      <c r="A134"/>
    </row>
    <row r="135" spans="1:1" s="39" customFormat="1" ht="23.25" customHeight="1">
      <c r="A135"/>
    </row>
    <row r="136" spans="1:1" s="39" customFormat="1" ht="23.25" customHeight="1">
      <c r="A136"/>
    </row>
    <row r="137" spans="1:1" s="39" customFormat="1" ht="23.25" customHeight="1">
      <c r="A137"/>
    </row>
    <row r="138" spans="1:1" s="39" customFormat="1" ht="23.25" customHeight="1">
      <c r="A138"/>
    </row>
    <row r="139" spans="1:1" s="39" customFormat="1" ht="23.25" customHeight="1">
      <c r="A139"/>
    </row>
    <row r="140" spans="1:1" s="39" customFormat="1" ht="23.25" customHeight="1">
      <c r="A140"/>
    </row>
    <row r="141" spans="1:1" s="39" customFormat="1" ht="23.25" customHeight="1">
      <c r="A141"/>
    </row>
    <row r="142" spans="1:1" s="39" customFormat="1" ht="23.25" customHeight="1">
      <c r="A142"/>
    </row>
    <row r="143" spans="1:1" s="39" customFormat="1" ht="23.25" customHeight="1">
      <c r="A143"/>
    </row>
    <row r="144" spans="1:1" s="39" customFormat="1" ht="23.25" customHeight="1">
      <c r="A144"/>
    </row>
    <row r="145" spans="1:1" s="39" customFormat="1" ht="23.25" customHeight="1">
      <c r="A145"/>
    </row>
    <row r="146" spans="1:1" s="39" customFormat="1" ht="23.25" customHeight="1">
      <c r="A146"/>
    </row>
    <row r="147" spans="1:1" s="39" customFormat="1" ht="23.25" customHeight="1">
      <c r="A147"/>
    </row>
    <row r="148" spans="1:1" s="39" customFormat="1" ht="23.25" customHeight="1">
      <c r="A148"/>
    </row>
    <row r="149" spans="1:1" s="39" customFormat="1" ht="23.25" customHeight="1">
      <c r="A149"/>
    </row>
    <row r="150" spans="1:1" s="39" customFormat="1" ht="23.25" customHeight="1">
      <c r="A150"/>
    </row>
    <row r="151" spans="1:1" s="39" customFormat="1" ht="23.25" customHeight="1">
      <c r="A151"/>
    </row>
    <row r="152" spans="1:1" s="39" customFormat="1" ht="23.25" customHeight="1">
      <c r="A152"/>
    </row>
    <row r="153" spans="1:1" s="39" customFormat="1" ht="23.25" customHeight="1">
      <c r="A153"/>
    </row>
    <row r="154" spans="1:1" s="39" customFormat="1" ht="23.25" customHeight="1">
      <c r="A154"/>
    </row>
    <row r="155" spans="1:1" s="39" customFormat="1" ht="23.25" customHeight="1">
      <c r="A155"/>
    </row>
    <row r="156" spans="1:1" s="39" customFormat="1" ht="23.25" customHeight="1">
      <c r="A156"/>
    </row>
    <row r="157" spans="1:1" s="39" customFormat="1" ht="23.25" customHeight="1">
      <c r="A157"/>
    </row>
    <row r="158" spans="1:1" s="39" customFormat="1" ht="23.25" customHeight="1">
      <c r="A158"/>
    </row>
    <row r="159" spans="1:1" s="39" customFormat="1" ht="23.25" customHeight="1">
      <c r="A159"/>
    </row>
    <row r="160" spans="1:1" s="39" customFormat="1" ht="23.25" customHeight="1">
      <c r="A160"/>
    </row>
    <row r="161" spans="1:1" s="39" customFormat="1" ht="23.25" customHeight="1">
      <c r="A161"/>
    </row>
    <row r="162" spans="1:1" s="39" customFormat="1" ht="23.25" customHeight="1">
      <c r="A162"/>
    </row>
    <row r="163" spans="1:1" s="39" customFormat="1" ht="23.25" customHeight="1">
      <c r="A163"/>
    </row>
    <row r="164" spans="1:1" s="39" customFormat="1" ht="23.25" customHeight="1">
      <c r="A164"/>
    </row>
    <row r="165" spans="1:1" s="39" customFormat="1" ht="23.25" customHeight="1">
      <c r="A165"/>
    </row>
    <row r="166" spans="1:1" s="39" customFormat="1" ht="23.25" customHeight="1">
      <c r="A166"/>
    </row>
    <row r="167" spans="1:1" s="39" customFormat="1" ht="23.25" customHeight="1">
      <c r="A167"/>
    </row>
    <row r="168" spans="1:1" s="39" customFormat="1" ht="23.25" customHeight="1">
      <c r="A168"/>
    </row>
    <row r="169" spans="1:1" s="39" customFormat="1" ht="23.25" customHeight="1">
      <c r="A169"/>
    </row>
    <row r="170" spans="1:1" s="39" customFormat="1" ht="23.25" customHeight="1">
      <c r="A170"/>
    </row>
    <row r="171" spans="1:1" ht="23.25" customHeight="1"/>
    <row r="172" spans="1:1" ht="23.25" customHeight="1"/>
    <row r="173" spans="1:1" ht="23.25" customHeight="1"/>
    <row r="174" spans="1:1" ht="23.25" customHeight="1"/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FDF72-7A8D-40E6-891D-542D9B38EF63}">
  <sheetPr codeName="Planilha17">
    <tabColor rgb="FF008000"/>
  </sheetPr>
  <dimension ref="A1:K184"/>
  <sheetViews>
    <sheetView showGridLines="0" zoomScale="85" zoomScaleNormal="85" workbookViewId="0">
      <selection activeCell="K8" sqref="K8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240</v>
      </c>
      <c r="B12" s="658"/>
      <c r="C12" s="658"/>
      <c r="D12" s="658"/>
      <c r="E12" s="658"/>
      <c r="F12" s="659"/>
      <c r="G12" s="657" t="s">
        <v>241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/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101"/>
      <c r="H26" s="30"/>
      <c r="I26" s="39"/>
      <c r="J26" s="39"/>
      <c r="K26" s="91"/>
    </row>
    <row r="27" spans="1:11" ht="23.25" customHeight="1" thickBot="1">
      <c r="A27" s="105" t="s">
        <v>11</v>
      </c>
      <c r="B27" s="95"/>
      <c r="C27" s="96"/>
      <c r="D27" s="97"/>
      <c r="E27" s="97"/>
      <c r="F27" s="98"/>
      <c r="G27" s="105" t="s">
        <v>11</v>
      </c>
      <c r="H27" s="102"/>
      <c r="I27" s="103"/>
      <c r="J27" s="103"/>
      <c r="K27" s="104"/>
    </row>
    <row r="28" spans="1:11" ht="50.1" customHeight="1" thickBot="1">
      <c r="A28" s="657" t="s">
        <v>239</v>
      </c>
      <c r="B28" s="658"/>
      <c r="C28" s="658"/>
      <c r="D28" s="658"/>
      <c r="E28" s="658"/>
      <c r="F28" s="659"/>
      <c r="G28" s="657"/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9"/>
      <c r="G29" s="86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91"/>
      <c r="G30" s="90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91"/>
      <c r="G31" s="90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91"/>
      <c r="G32" s="90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91"/>
      <c r="G33" s="90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91"/>
      <c r="G34" s="90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91"/>
      <c r="G35" s="90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91"/>
      <c r="G36" s="90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91"/>
      <c r="G37" s="90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91"/>
      <c r="G38" s="90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92"/>
      <c r="G39" s="99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93"/>
      <c r="G40" s="100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94"/>
      <c r="G41" s="101"/>
      <c r="H41" s="30"/>
      <c r="I41" s="39"/>
      <c r="J41" s="39"/>
      <c r="K41" s="91"/>
    </row>
    <row r="42" spans="1:11" ht="23.25" customHeight="1">
      <c r="A42" s="90"/>
      <c r="B42" s="42"/>
      <c r="C42" s="26"/>
      <c r="D42" s="27"/>
      <c r="E42" s="27"/>
      <c r="F42" s="94"/>
      <c r="G42" s="101"/>
      <c r="H42" s="30"/>
      <c r="I42" s="39"/>
      <c r="J42" s="39"/>
      <c r="K42" s="91"/>
    </row>
    <row r="43" spans="1:11" ht="23.25" customHeight="1" thickBot="1">
      <c r="A43" s="105" t="s">
        <v>11</v>
      </c>
      <c r="B43" s="95"/>
      <c r="C43" s="96"/>
      <c r="D43" s="97"/>
      <c r="E43" s="97"/>
      <c r="F43" s="98"/>
      <c r="G43" s="105"/>
      <c r="H43" s="102"/>
      <c r="I43" s="103"/>
      <c r="J43" s="103"/>
      <c r="K43" s="104"/>
    </row>
    <row r="44" spans="1:11" ht="23.2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23.25" customHeight="1">
      <c r="B45" s="42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23.2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23.2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23.25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2:11" ht="23.2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2:11" ht="23.2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2:11" ht="23.2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2:11" ht="23.2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2:11" ht="23.2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2:11" ht="23.2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2:11" ht="23.2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2:11" ht="23.2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2:11" ht="23.2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2:11" ht="23.2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2:11" ht="23.2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2:11" ht="23.2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2:11" ht="23.2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2:11" ht="23.2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2:11" ht="23.2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2:11" ht="23.25" customHeight="1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2:11" ht="23.2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2:11" ht="23.25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2:11" ht="23.25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2:11" ht="23.25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2:11" ht="23.25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2:11" ht="23.25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2:11" ht="23.25" customHeight="1"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2:11" ht="23.2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2:11" ht="23.25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2:11" ht="23.25" customHeight="1"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2:11" ht="23.25" customHeight="1"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2:11" ht="23.2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2:11" ht="23.2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2:11" ht="23.25" customHeight="1"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2:11" ht="23.25" customHeight="1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23.2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2:11" ht="23.2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2:11" ht="23.2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23.2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23.2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2:11" ht="23.2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23.2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23.2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23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23.2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23.2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23.2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23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23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23.2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2:11" ht="23.25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2:11" ht="23.2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2:11" ht="23.25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23.25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23.25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23.2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11" ht="23.25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23.25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23.25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11" ht="23.25" customHeight="1"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3.2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2:11" ht="23.2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2:11" ht="23.2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11" ht="23.2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2:11" ht="23.2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23.2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23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23.2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23.25" customHeight="1"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23.2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23.25" customHeight="1"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23.25" customHeight="1"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23.25" customHeight="1"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23.25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2:11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2:11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2:11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2:11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2:11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2:11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2:11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2:11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2:11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2:11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2:11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2:11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2:11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2:11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2:11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2:11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2:11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2:11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2:11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2:11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2:11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2:11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2:11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1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2:11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2:11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2:11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2:11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2:11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2:11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2:11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2:11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2:11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2:11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2:11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2:11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2:11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2:11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2:11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</row>
    <row r="172" spans="2:11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2:11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2:11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006600"/>
  </sheetPr>
  <dimension ref="A1:K231"/>
  <sheetViews>
    <sheetView showGridLines="0" zoomScale="85" zoomScaleNormal="85" workbookViewId="0">
      <selection activeCell="G16" sqref="G16"/>
    </sheetView>
  </sheetViews>
  <sheetFormatPr defaultColWidth="0" defaultRowHeight="15"/>
  <cols>
    <col min="1" max="1" width="2.7109375" customWidth="1"/>
    <col min="2" max="2" width="48.7109375" customWidth="1"/>
    <col min="3" max="4" width="12.7109375" customWidth="1"/>
    <col min="5" max="5" width="13.7109375" customWidth="1"/>
    <col min="6" max="6" width="34" customWidth="1"/>
    <col min="7" max="7" width="65.5703125" customWidth="1"/>
    <col min="8" max="8" width="12.7109375" customWidth="1"/>
    <col min="9" max="10" width="9.140625" customWidth="1"/>
    <col min="11" max="11" width="8.570312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/>
    <row r="12" spans="1:11" ht="23.25" customHeight="1">
      <c r="B12" s="514" t="s">
        <v>654</v>
      </c>
      <c r="C12" s="18"/>
      <c r="D12" s="18"/>
    </row>
    <row r="13" spans="1:11" ht="23.25" customHeight="1">
      <c r="B13" s="654" t="s">
        <v>6</v>
      </c>
      <c r="C13" s="656" t="s">
        <v>7</v>
      </c>
      <c r="D13" s="656"/>
    </row>
    <row r="14" spans="1:11" ht="23.25" customHeight="1">
      <c r="B14" s="655"/>
      <c r="C14" s="19" t="s">
        <v>8</v>
      </c>
      <c r="D14" s="19" t="s">
        <v>9</v>
      </c>
    </row>
    <row r="15" spans="1:11" ht="23.25" customHeight="1">
      <c r="B15" s="473">
        <v>3</v>
      </c>
      <c r="C15" s="472">
        <v>8</v>
      </c>
      <c r="D15" s="472">
        <v>0</v>
      </c>
    </row>
    <row r="16" spans="1:11" ht="23.25" customHeight="1">
      <c r="B16" s="474">
        <v>4</v>
      </c>
      <c r="C16" s="472">
        <v>9</v>
      </c>
      <c r="D16" s="472">
        <v>6</v>
      </c>
    </row>
    <row r="17" spans="2:8" ht="23.25" customHeight="1">
      <c r="B17" s="474">
        <v>5</v>
      </c>
      <c r="C17" s="472">
        <v>4</v>
      </c>
      <c r="D17" s="472">
        <v>3</v>
      </c>
    </row>
    <row r="18" spans="2:8" ht="23.25" customHeight="1" thickBot="1">
      <c r="B18" s="475" t="s">
        <v>10</v>
      </c>
      <c r="C18" s="475">
        <f>SUM(C15:C17)</f>
        <v>21</v>
      </c>
      <c r="D18" s="475">
        <f>SUM(D15:D17)</f>
        <v>9</v>
      </c>
    </row>
    <row r="19" spans="2:8" ht="23.25" customHeight="1">
      <c r="B19" s="20" t="s">
        <v>11</v>
      </c>
      <c r="C19" s="21"/>
      <c r="D19" s="21"/>
    </row>
    <row r="20" spans="2:8" ht="23.25" customHeight="1"/>
    <row r="21" spans="2:8" ht="23.25" customHeight="1"/>
    <row r="22" spans="2:8" ht="23.25" customHeight="1">
      <c r="B22" s="515" t="s">
        <v>655</v>
      </c>
      <c r="C22" s="22"/>
      <c r="D22" s="17"/>
      <c r="E22" s="23"/>
      <c r="F22" s="22"/>
      <c r="G22" s="22"/>
      <c r="H22" s="24"/>
    </row>
    <row r="23" spans="2:8" ht="23.25" customHeight="1">
      <c r="B23" s="516" t="s">
        <v>12</v>
      </c>
      <c r="C23" s="517" t="s">
        <v>13</v>
      </c>
      <c r="D23" s="517" t="s">
        <v>14</v>
      </c>
      <c r="E23" s="517" t="s">
        <v>15</v>
      </c>
      <c r="F23" s="517" t="s">
        <v>620</v>
      </c>
      <c r="G23" s="518" t="s">
        <v>17</v>
      </c>
      <c r="H23" s="519" t="s">
        <v>18</v>
      </c>
    </row>
    <row r="24" spans="2:8" ht="23.25" customHeight="1">
      <c r="B24" s="240" t="s">
        <v>19</v>
      </c>
      <c r="C24" s="520" t="s">
        <v>20</v>
      </c>
      <c r="D24" s="116" t="s">
        <v>21</v>
      </c>
      <c r="E24" s="116">
        <v>1994</v>
      </c>
      <c r="F24" s="116" t="s">
        <v>629</v>
      </c>
      <c r="G24" s="520" t="s">
        <v>23</v>
      </c>
      <c r="H24" s="162">
        <v>5</v>
      </c>
    </row>
    <row r="25" spans="2:8" ht="23.25" customHeight="1">
      <c r="B25" s="240" t="s">
        <v>24</v>
      </c>
      <c r="C25" s="520" t="s">
        <v>25</v>
      </c>
      <c r="D25" s="116" t="s">
        <v>21</v>
      </c>
      <c r="E25" s="116">
        <v>1999</v>
      </c>
      <c r="F25" s="116" t="s">
        <v>644</v>
      </c>
      <c r="G25" s="520" t="s">
        <v>27</v>
      </c>
      <c r="H25" s="162">
        <v>4</v>
      </c>
    </row>
    <row r="26" spans="2:8" ht="23.25" customHeight="1">
      <c r="B26" s="240" t="s">
        <v>28</v>
      </c>
      <c r="C26" s="520" t="s">
        <v>29</v>
      </c>
      <c r="D26" s="116" t="s">
        <v>21</v>
      </c>
      <c r="E26" s="116">
        <v>2002</v>
      </c>
      <c r="F26" s="116" t="s">
        <v>639</v>
      </c>
      <c r="G26" s="520" t="s">
        <v>31</v>
      </c>
      <c r="H26" s="162">
        <v>4</v>
      </c>
    </row>
    <row r="27" spans="2:8" ht="23.25" customHeight="1">
      <c r="B27" s="240" t="s">
        <v>19</v>
      </c>
      <c r="C27" s="520" t="s">
        <v>20</v>
      </c>
      <c r="D27" s="116" t="s">
        <v>32</v>
      </c>
      <c r="E27" s="116">
        <v>2003</v>
      </c>
      <c r="F27" s="116" t="s">
        <v>619</v>
      </c>
      <c r="G27" s="520" t="s">
        <v>23</v>
      </c>
      <c r="H27" s="162">
        <v>5</v>
      </c>
    </row>
    <row r="28" spans="2:8" ht="23.25" customHeight="1">
      <c r="B28" s="240" t="s">
        <v>34</v>
      </c>
      <c r="C28" s="520" t="s">
        <v>25</v>
      </c>
      <c r="D28" s="116" t="s">
        <v>21</v>
      </c>
      <c r="E28" s="116">
        <v>2007</v>
      </c>
      <c r="F28" s="116" t="s">
        <v>643</v>
      </c>
      <c r="G28" s="520" t="s">
        <v>36</v>
      </c>
      <c r="H28" s="162">
        <v>4</v>
      </c>
    </row>
    <row r="29" spans="2:8" ht="23.25" customHeight="1">
      <c r="B29" s="240" t="s">
        <v>37</v>
      </c>
      <c r="C29" s="520" t="s">
        <v>38</v>
      </c>
      <c r="D29" s="116" t="s">
        <v>21</v>
      </c>
      <c r="E29" s="116">
        <v>2008</v>
      </c>
      <c r="F29" s="116" t="s">
        <v>635</v>
      </c>
      <c r="G29" s="520" t="s">
        <v>40</v>
      </c>
      <c r="H29" s="162">
        <v>5</v>
      </c>
    </row>
    <row r="30" spans="2:8" ht="23.25" customHeight="1">
      <c r="B30" s="240" t="s">
        <v>41</v>
      </c>
      <c r="C30" s="520" t="s">
        <v>42</v>
      </c>
      <c r="D30" s="116" t="s">
        <v>21</v>
      </c>
      <c r="E30" s="116">
        <v>2009</v>
      </c>
      <c r="F30" s="116" t="s">
        <v>653</v>
      </c>
      <c r="G30" s="520" t="s">
        <v>44</v>
      </c>
      <c r="H30" s="162">
        <v>5</v>
      </c>
    </row>
    <row r="31" spans="2:8" ht="23.25" customHeight="1">
      <c r="B31" s="240" t="s">
        <v>45</v>
      </c>
      <c r="C31" s="520" t="s">
        <v>46</v>
      </c>
      <c r="D31" s="116" t="s">
        <v>21</v>
      </c>
      <c r="E31" s="116">
        <v>2009</v>
      </c>
      <c r="F31" s="116" t="s">
        <v>645</v>
      </c>
      <c r="G31" s="520" t="s">
        <v>48</v>
      </c>
      <c r="H31" s="162">
        <v>4</v>
      </c>
    </row>
    <row r="32" spans="2:8" ht="23.25" customHeight="1">
      <c r="B32" s="240" t="s">
        <v>49</v>
      </c>
      <c r="C32" s="520" t="s">
        <v>20</v>
      </c>
      <c r="D32" s="116" t="s">
        <v>21</v>
      </c>
      <c r="E32" s="116">
        <v>2009</v>
      </c>
      <c r="F32" s="116" t="s">
        <v>651</v>
      </c>
      <c r="G32" s="520" t="s">
        <v>51</v>
      </c>
      <c r="H32" s="162">
        <v>4</v>
      </c>
    </row>
    <row r="33" spans="2:8" ht="23.25" customHeight="1">
      <c r="B33" s="240" t="s">
        <v>52</v>
      </c>
      <c r="C33" s="520" t="s">
        <v>53</v>
      </c>
      <c r="D33" s="116" t="s">
        <v>21</v>
      </c>
      <c r="E33" s="116">
        <v>2010</v>
      </c>
      <c r="F33" s="116" t="s">
        <v>634</v>
      </c>
      <c r="G33" s="520" t="s">
        <v>55</v>
      </c>
      <c r="H33" s="162">
        <v>4</v>
      </c>
    </row>
    <row r="34" spans="2:8" ht="23.25" customHeight="1">
      <c r="B34" s="240" t="s">
        <v>28</v>
      </c>
      <c r="C34" s="520" t="s">
        <v>29</v>
      </c>
      <c r="D34" s="116" t="s">
        <v>32</v>
      </c>
      <c r="E34" s="116">
        <v>2010</v>
      </c>
      <c r="F34" s="116" t="s">
        <v>625</v>
      </c>
      <c r="G34" s="520" t="s">
        <v>31</v>
      </c>
      <c r="H34" s="162">
        <v>4</v>
      </c>
    </row>
    <row r="35" spans="2:8" ht="23.25" customHeight="1">
      <c r="B35" s="240" t="s">
        <v>57</v>
      </c>
      <c r="C35" s="520" t="s">
        <v>58</v>
      </c>
      <c r="D35" s="116" t="s">
        <v>21</v>
      </c>
      <c r="E35" s="116">
        <v>2011</v>
      </c>
      <c r="F35" s="116" t="s">
        <v>652</v>
      </c>
      <c r="G35" s="520" t="s">
        <v>60</v>
      </c>
      <c r="H35" s="162">
        <v>4</v>
      </c>
    </row>
    <row r="36" spans="2:8" ht="23.25" customHeight="1">
      <c r="B36" s="240" t="s">
        <v>61</v>
      </c>
      <c r="C36" s="520" t="s">
        <v>25</v>
      </c>
      <c r="D36" s="116" t="s">
        <v>21</v>
      </c>
      <c r="E36" s="116">
        <v>2011</v>
      </c>
      <c r="F36" s="116" t="s">
        <v>630</v>
      </c>
      <c r="G36" s="520" t="s">
        <v>63</v>
      </c>
      <c r="H36" s="162">
        <v>3</v>
      </c>
    </row>
    <row r="37" spans="2:8" ht="23.25" customHeight="1">
      <c r="B37" s="240" t="s">
        <v>64</v>
      </c>
      <c r="C37" s="520" t="s">
        <v>29</v>
      </c>
      <c r="D37" s="116" t="s">
        <v>21</v>
      </c>
      <c r="E37" s="116">
        <v>2011</v>
      </c>
      <c r="F37" s="116" t="s">
        <v>631</v>
      </c>
      <c r="G37" s="520" t="s">
        <v>66</v>
      </c>
      <c r="H37" s="162">
        <v>3</v>
      </c>
    </row>
    <row r="38" spans="2:8" ht="23.25" customHeight="1">
      <c r="B38" s="240" t="s">
        <v>24</v>
      </c>
      <c r="C38" s="520" t="s">
        <v>25</v>
      </c>
      <c r="D38" s="116" t="s">
        <v>32</v>
      </c>
      <c r="E38" s="116">
        <v>2011</v>
      </c>
      <c r="F38" s="116" t="s">
        <v>627</v>
      </c>
      <c r="G38" s="520" t="s">
        <v>27</v>
      </c>
      <c r="H38" s="162">
        <v>4</v>
      </c>
    </row>
    <row r="39" spans="2:8" ht="23.25" customHeight="1">
      <c r="B39" s="240" t="s">
        <v>68</v>
      </c>
      <c r="C39" s="520" t="s">
        <v>42</v>
      </c>
      <c r="D39" s="116" t="s">
        <v>69</v>
      </c>
      <c r="E39" s="116">
        <v>2011</v>
      </c>
      <c r="F39" s="116" t="s">
        <v>646</v>
      </c>
      <c r="G39" s="520" t="s">
        <v>70</v>
      </c>
      <c r="H39" s="162">
        <v>5</v>
      </c>
    </row>
    <row r="40" spans="2:8" ht="23.25" customHeight="1">
      <c r="B40" s="240" t="s">
        <v>71</v>
      </c>
      <c r="C40" s="520" t="s">
        <v>42</v>
      </c>
      <c r="D40" s="116" t="s">
        <v>21</v>
      </c>
      <c r="E40" s="116">
        <v>2011</v>
      </c>
      <c r="F40" s="116" t="s">
        <v>649</v>
      </c>
      <c r="G40" s="520" t="s">
        <v>73</v>
      </c>
      <c r="H40" s="162">
        <v>4</v>
      </c>
    </row>
    <row r="41" spans="2:8" ht="23.25" customHeight="1">
      <c r="B41" s="240" t="s">
        <v>74</v>
      </c>
      <c r="C41" s="520" t="s">
        <v>20</v>
      </c>
      <c r="D41" s="116" t="s">
        <v>21</v>
      </c>
      <c r="E41" s="116">
        <v>2012</v>
      </c>
      <c r="F41" s="116" t="s">
        <v>636</v>
      </c>
      <c r="G41" s="520" t="s">
        <v>76</v>
      </c>
      <c r="H41" s="162">
        <v>3</v>
      </c>
    </row>
    <row r="42" spans="2:8" ht="23.25" customHeight="1">
      <c r="B42" s="240" t="s">
        <v>34</v>
      </c>
      <c r="C42" s="520" t="s">
        <v>25</v>
      </c>
      <c r="D42" s="116" t="s">
        <v>32</v>
      </c>
      <c r="E42" s="116">
        <v>2013</v>
      </c>
      <c r="F42" s="116" t="s">
        <v>626</v>
      </c>
      <c r="G42" s="520" t="s">
        <v>36</v>
      </c>
      <c r="H42" s="162">
        <v>4</v>
      </c>
    </row>
    <row r="43" spans="2:8" ht="23.25" customHeight="1">
      <c r="B43" s="240" t="s">
        <v>78</v>
      </c>
      <c r="C43" s="520" t="s">
        <v>42</v>
      </c>
      <c r="D43" s="116" t="s">
        <v>32</v>
      </c>
      <c r="E43" s="116">
        <v>2013</v>
      </c>
      <c r="F43" s="116" t="s">
        <v>621</v>
      </c>
      <c r="G43" s="520" t="s">
        <v>80</v>
      </c>
      <c r="H43" s="162">
        <v>4</v>
      </c>
    </row>
    <row r="44" spans="2:8" ht="23.25" customHeight="1">
      <c r="B44" s="240" t="s">
        <v>81</v>
      </c>
      <c r="C44" s="520" t="s">
        <v>25</v>
      </c>
      <c r="D44" s="116" t="s">
        <v>21</v>
      </c>
      <c r="E44" s="116">
        <v>2013</v>
      </c>
      <c r="F44" s="116" t="s">
        <v>650</v>
      </c>
      <c r="G44" s="520" t="s">
        <v>83</v>
      </c>
      <c r="H44" s="162">
        <v>3</v>
      </c>
    </row>
    <row r="45" spans="2:8" ht="23.25" customHeight="1">
      <c r="B45" s="240" t="s">
        <v>41</v>
      </c>
      <c r="C45" s="520" t="s">
        <v>42</v>
      </c>
      <c r="D45" s="116" t="s">
        <v>32</v>
      </c>
      <c r="E45" s="116">
        <v>2014</v>
      </c>
      <c r="F45" s="116" t="s">
        <v>622</v>
      </c>
      <c r="G45" s="520" t="s">
        <v>44</v>
      </c>
      <c r="H45" s="162">
        <v>5</v>
      </c>
    </row>
    <row r="46" spans="2:8" ht="23.25" customHeight="1">
      <c r="B46" s="240" t="s">
        <v>52</v>
      </c>
      <c r="C46" s="520" t="s">
        <v>53</v>
      </c>
      <c r="D46" s="116" t="s">
        <v>32</v>
      </c>
      <c r="E46" s="116">
        <v>2014</v>
      </c>
      <c r="F46" s="116" t="s">
        <v>623</v>
      </c>
      <c r="G46" s="520" t="s">
        <v>55</v>
      </c>
      <c r="H46" s="162">
        <v>4</v>
      </c>
    </row>
    <row r="47" spans="2:8" ht="30" customHeight="1">
      <c r="B47" s="240" t="s">
        <v>86</v>
      </c>
      <c r="C47" s="520" t="s">
        <v>58</v>
      </c>
      <c r="D47" s="116" t="s">
        <v>69</v>
      </c>
      <c r="E47" s="116">
        <v>2014</v>
      </c>
      <c r="F47" s="116" t="s">
        <v>628</v>
      </c>
      <c r="G47" s="521" t="s">
        <v>618</v>
      </c>
      <c r="H47" s="162">
        <v>3</v>
      </c>
    </row>
    <row r="48" spans="2:8" ht="23.25" customHeight="1">
      <c r="B48" s="240" t="s">
        <v>37</v>
      </c>
      <c r="C48" s="520" t="s">
        <v>38</v>
      </c>
      <c r="D48" s="116" t="s">
        <v>32</v>
      </c>
      <c r="E48" s="116">
        <v>2014</v>
      </c>
      <c r="F48" s="116" t="s">
        <v>624</v>
      </c>
      <c r="G48" s="520" t="s">
        <v>40</v>
      </c>
      <c r="H48" s="162">
        <v>5</v>
      </c>
    </row>
    <row r="49" spans="2:8" ht="23.25" customHeight="1">
      <c r="B49" s="240" t="s">
        <v>88</v>
      </c>
      <c r="C49" s="520" t="s">
        <v>42</v>
      </c>
      <c r="D49" s="116" t="s">
        <v>69</v>
      </c>
      <c r="E49" s="116">
        <v>2014</v>
      </c>
      <c r="F49" s="116" t="s">
        <v>638</v>
      </c>
      <c r="G49" s="520" t="s">
        <v>637</v>
      </c>
      <c r="H49" s="162">
        <v>4</v>
      </c>
    </row>
    <row r="50" spans="2:8" ht="23.25" customHeight="1">
      <c r="B50" s="240" t="s">
        <v>89</v>
      </c>
      <c r="C50" s="520" t="s">
        <v>25</v>
      </c>
      <c r="D50" s="116" t="s">
        <v>21</v>
      </c>
      <c r="E50" s="116">
        <v>2016</v>
      </c>
      <c r="F50" s="116" t="s">
        <v>648</v>
      </c>
      <c r="G50" s="520" t="s">
        <v>647</v>
      </c>
      <c r="H50" s="162">
        <v>3</v>
      </c>
    </row>
    <row r="51" spans="2:8" ht="23.25" customHeight="1">
      <c r="B51" s="240" t="s">
        <v>90</v>
      </c>
      <c r="C51" s="520" t="s">
        <v>91</v>
      </c>
      <c r="D51" s="116" t="s">
        <v>21</v>
      </c>
      <c r="E51" s="116">
        <v>2016</v>
      </c>
      <c r="F51" s="116" t="s">
        <v>641</v>
      </c>
      <c r="G51" s="520" t="s">
        <v>640</v>
      </c>
      <c r="H51" s="162">
        <v>3</v>
      </c>
    </row>
    <row r="52" spans="2:8" ht="23.25" customHeight="1">
      <c r="B52" s="240" t="s">
        <v>93</v>
      </c>
      <c r="C52" s="520" t="s">
        <v>94</v>
      </c>
      <c r="D52" s="116" t="s">
        <v>21</v>
      </c>
      <c r="E52" s="116">
        <v>2016</v>
      </c>
      <c r="F52" s="116" t="s">
        <v>632</v>
      </c>
      <c r="G52" s="520" t="s">
        <v>633</v>
      </c>
      <c r="H52" s="162">
        <v>3</v>
      </c>
    </row>
    <row r="53" spans="2:8" ht="23.25" customHeight="1" thickBot="1">
      <c r="B53" s="522" t="s">
        <v>71</v>
      </c>
      <c r="C53" s="523" t="s">
        <v>42</v>
      </c>
      <c r="D53" s="524" t="s">
        <v>32</v>
      </c>
      <c r="E53" s="524">
        <v>2017</v>
      </c>
      <c r="F53" s="524" t="s">
        <v>642</v>
      </c>
      <c r="G53" s="523" t="s">
        <v>73</v>
      </c>
      <c r="H53" s="525">
        <v>4</v>
      </c>
    </row>
    <row r="54" spans="2:8" ht="23.25" customHeight="1">
      <c r="B54" s="20" t="s">
        <v>11</v>
      </c>
      <c r="C54" s="33"/>
      <c r="D54" s="33"/>
      <c r="E54" s="33"/>
      <c r="F54" s="33"/>
      <c r="G54" s="33"/>
      <c r="H54" s="33"/>
    </row>
    <row r="55" spans="2:8" ht="23.25" customHeight="1">
      <c r="B55" s="17" t="s">
        <v>96</v>
      </c>
      <c r="C55" s="33"/>
      <c r="D55" s="33"/>
      <c r="E55" s="33"/>
      <c r="F55" s="33"/>
      <c r="G55" s="33"/>
      <c r="H55" s="33"/>
    </row>
    <row r="56" spans="2:8" ht="23.25" customHeight="1"/>
    <row r="57" spans="2:8" ht="23.25" customHeight="1"/>
    <row r="58" spans="2:8" ht="23.25" customHeight="1"/>
    <row r="59" spans="2:8" ht="23.25" customHeight="1"/>
    <row r="60" spans="2:8" ht="23.25" customHeight="1"/>
    <row r="61" spans="2:8" ht="23.25" customHeight="1"/>
    <row r="62" spans="2:8" ht="23.25" customHeight="1"/>
    <row r="63" spans="2:8" ht="23.25" customHeight="1"/>
    <row r="64" spans="2:8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</sheetData>
  <autoFilter ref="B23:H55" xr:uid="{54D22B88-3E7A-4A02-8185-978BDD62468D}"/>
  <mergeCells count="2">
    <mergeCell ref="B13:B14"/>
    <mergeCell ref="C13:D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0FF35-7A07-4A37-BABF-389A5B099CDA}">
  <sheetPr codeName="Planilha18">
    <tabColor rgb="FF008000"/>
  </sheetPr>
  <dimension ref="A1:R232"/>
  <sheetViews>
    <sheetView showGridLines="0" zoomScale="85" zoomScaleNormal="85" workbookViewId="0">
      <selection activeCell="O45" sqref="O45"/>
    </sheetView>
  </sheetViews>
  <sheetFormatPr defaultColWidth="0" defaultRowHeight="15"/>
  <cols>
    <col min="1" max="1" width="2.7109375" customWidth="1"/>
    <col min="2" max="2" width="48.7109375" customWidth="1"/>
    <col min="3" max="15" width="13.7109375" customWidth="1"/>
    <col min="16" max="16" width="14.7109375" customWidth="1"/>
    <col min="17" max="17" width="9.140625" customWidth="1"/>
    <col min="18" max="18" width="8.5703125" customWidth="1"/>
    <col min="19" max="16384" width="9.140625" hidden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6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11" spans="1:18" ht="23.25" customHeight="1"/>
    <row r="12" spans="1:18" s="39" customFormat="1" ht="23.25" customHeight="1" thickBot="1">
      <c r="A12"/>
      <c r="B12" s="50" t="s">
        <v>548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8" s="39" customFormat="1" ht="50.1" customHeight="1">
      <c r="A13"/>
      <c r="B13" s="72" t="s">
        <v>159</v>
      </c>
      <c r="C13" s="72" t="s">
        <v>242</v>
      </c>
      <c r="D13" s="72" t="s">
        <v>243</v>
      </c>
      <c r="E13" s="72" t="s">
        <v>244</v>
      </c>
      <c r="F13" s="72" t="s">
        <v>245</v>
      </c>
      <c r="G13" s="72" t="s">
        <v>246</v>
      </c>
      <c r="H13" s="72" t="s">
        <v>247</v>
      </c>
      <c r="I13" s="72" t="s">
        <v>248</v>
      </c>
      <c r="J13" s="72" t="s">
        <v>249</v>
      </c>
      <c r="K13" s="72" t="s">
        <v>250</v>
      </c>
      <c r="L13" s="251" t="s">
        <v>251</v>
      </c>
      <c r="M13" s="251" t="s">
        <v>252</v>
      </c>
      <c r="N13" s="251" t="s">
        <v>253</v>
      </c>
      <c r="O13" s="251" t="s">
        <v>589</v>
      </c>
      <c r="P13" s="72" t="s">
        <v>590</v>
      </c>
    </row>
    <row r="14" spans="1:18" s="39" customFormat="1" ht="23.25" customHeight="1">
      <c r="A14"/>
      <c r="B14" s="126" t="s">
        <v>9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8"/>
      <c r="M14" s="228"/>
      <c r="N14" s="228"/>
      <c r="O14" s="494"/>
      <c r="P14" s="245"/>
    </row>
    <row r="15" spans="1:18" s="39" customFormat="1" ht="23.25" customHeight="1">
      <c r="A15"/>
      <c r="B15" s="159" t="s">
        <v>19</v>
      </c>
      <c r="C15" s="176">
        <v>0</v>
      </c>
      <c r="D15" s="176">
        <v>0</v>
      </c>
      <c r="E15" s="176">
        <v>0</v>
      </c>
      <c r="F15" s="176">
        <v>1</v>
      </c>
      <c r="G15" s="176">
        <v>2</v>
      </c>
      <c r="H15" s="176">
        <v>1</v>
      </c>
      <c r="I15" s="176">
        <v>1</v>
      </c>
      <c r="J15" s="176">
        <v>3</v>
      </c>
      <c r="K15" s="139">
        <v>1</v>
      </c>
      <c r="L15" s="139">
        <v>0</v>
      </c>
      <c r="M15" s="118">
        <v>1</v>
      </c>
      <c r="N15" s="118">
        <v>1</v>
      </c>
      <c r="O15" s="488">
        <v>3</v>
      </c>
      <c r="P15" s="532" t="str">
        <f>IF(ISERROR(O15/D15-1),"-",(O15/D15-1))</f>
        <v>-</v>
      </c>
    </row>
    <row r="16" spans="1:18" s="39" customFormat="1" ht="23.25" customHeight="1">
      <c r="A16"/>
      <c r="B16" s="161" t="s">
        <v>145</v>
      </c>
      <c r="C16" s="115" t="s">
        <v>100</v>
      </c>
      <c r="D16" s="115" t="s">
        <v>100</v>
      </c>
      <c r="E16" s="115" t="s">
        <v>100</v>
      </c>
      <c r="F16" s="115" t="s">
        <v>100</v>
      </c>
      <c r="G16" s="115" t="s">
        <v>100</v>
      </c>
      <c r="H16" s="115" t="s">
        <v>100</v>
      </c>
      <c r="I16" s="115" t="s">
        <v>100</v>
      </c>
      <c r="J16" s="115">
        <v>0</v>
      </c>
      <c r="K16" s="116">
        <v>0</v>
      </c>
      <c r="L16" s="116">
        <v>0</v>
      </c>
      <c r="M16" s="118">
        <v>1</v>
      </c>
      <c r="N16" s="118">
        <v>1</v>
      </c>
      <c r="O16" s="488">
        <v>2</v>
      </c>
      <c r="P16" s="532" t="str">
        <f t="shared" ref="P16:P23" si="0">IF(ISERROR(O16/D16-1),"-",(O16/D16-1))</f>
        <v>-</v>
      </c>
    </row>
    <row r="17" spans="1:16" s="39" customFormat="1" ht="23.25" customHeight="1">
      <c r="A17"/>
      <c r="B17" s="161" t="s">
        <v>41</v>
      </c>
      <c r="C17" s="115" t="s">
        <v>100</v>
      </c>
      <c r="D17" s="115" t="s">
        <v>100</v>
      </c>
      <c r="E17" s="115" t="s">
        <v>100</v>
      </c>
      <c r="F17" s="115" t="s">
        <v>100</v>
      </c>
      <c r="G17" s="115" t="s">
        <v>100</v>
      </c>
      <c r="H17" s="115" t="s">
        <v>100</v>
      </c>
      <c r="I17" s="115" t="s">
        <v>100</v>
      </c>
      <c r="J17" s="115" t="s">
        <v>100</v>
      </c>
      <c r="K17" s="116">
        <v>1</v>
      </c>
      <c r="L17" s="116">
        <v>1</v>
      </c>
      <c r="M17" s="118">
        <v>0</v>
      </c>
      <c r="N17" s="118">
        <v>1</v>
      </c>
      <c r="O17" s="643">
        <v>2</v>
      </c>
      <c r="P17" s="532" t="str">
        <f t="shared" si="0"/>
        <v>-</v>
      </c>
    </row>
    <row r="18" spans="1:16" s="39" customFormat="1" ht="23.25" customHeight="1">
      <c r="A18"/>
      <c r="B18" s="161" t="s">
        <v>52</v>
      </c>
      <c r="C18" s="115" t="s">
        <v>100</v>
      </c>
      <c r="D18" s="115" t="s">
        <v>100</v>
      </c>
      <c r="E18" s="115" t="s">
        <v>100</v>
      </c>
      <c r="F18" s="115" t="s">
        <v>100</v>
      </c>
      <c r="G18" s="115" t="s">
        <v>100</v>
      </c>
      <c r="H18" s="115" t="s">
        <v>100</v>
      </c>
      <c r="I18" s="115" t="s">
        <v>100</v>
      </c>
      <c r="J18" s="115" t="s">
        <v>100</v>
      </c>
      <c r="K18" s="116">
        <v>0</v>
      </c>
      <c r="L18" s="116">
        <v>0</v>
      </c>
      <c r="M18" s="118">
        <v>0</v>
      </c>
      <c r="N18" s="118">
        <v>0</v>
      </c>
      <c r="O18" s="488">
        <v>0</v>
      </c>
      <c r="P18" s="532" t="str">
        <f t="shared" si="0"/>
        <v>-</v>
      </c>
    </row>
    <row r="19" spans="1:16" s="39" customFormat="1" ht="23.25" customHeight="1">
      <c r="A19"/>
      <c r="B19" s="240" t="s">
        <v>37</v>
      </c>
      <c r="C19" s="115" t="s">
        <v>100</v>
      </c>
      <c r="D19" s="115" t="s">
        <v>100</v>
      </c>
      <c r="E19" s="115" t="s">
        <v>100</v>
      </c>
      <c r="F19" s="115" t="s">
        <v>100</v>
      </c>
      <c r="G19" s="115" t="s">
        <v>100</v>
      </c>
      <c r="H19" s="115" t="s">
        <v>100</v>
      </c>
      <c r="I19" s="115" t="s">
        <v>100</v>
      </c>
      <c r="J19" s="115" t="s">
        <v>100</v>
      </c>
      <c r="K19" s="116">
        <v>0</v>
      </c>
      <c r="L19" s="116">
        <v>0</v>
      </c>
      <c r="M19" s="118">
        <v>1</v>
      </c>
      <c r="N19" s="118">
        <v>0</v>
      </c>
      <c r="O19" s="488">
        <v>1</v>
      </c>
      <c r="P19" s="532" t="str">
        <f t="shared" si="0"/>
        <v>-</v>
      </c>
    </row>
    <row r="20" spans="1:16" s="39" customFormat="1" ht="23.25" customHeight="1">
      <c r="A20"/>
      <c r="B20" s="161" t="s">
        <v>28</v>
      </c>
      <c r="C20" s="115" t="s">
        <v>100</v>
      </c>
      <c r="D20" s="115" t="s">
        <v>100</v>
      </c>
      <c r="E20" s="115" t="s">
        <v>100</v>
      </c>
      <c r="F20" s="115" t="s">
        <v>100</v>
      </c>
      <c r="G20" s="115">
        <v>0</v>
      </c>
      <c r="H20" s="115">
        <v>0</v>
      </c>
      <c r="I20" s="115">
        <v>1</v>
      </c>
      <c r="J20" s="115">
        <v>0</v>
      </c>
      <c r="K20" s="116">
        <v>2</v>
      </c>
      <c r="L20" s="116">
        <v>0</v>
      </c>
      <c r="M20" s="118">
        <v>1</v>
      </c>
      <c r="N20" s="118">
        <v>1</v>
      </c>
      <c r="O20" s="488">
        <v>3</v>
      </c>
      <c r="P20" s="532" t="str">
        <f t="shared" si="0"/>
        <v>-</v>
      </c>
    </row>
    <row r="21" spans="1:16" s="39" customFormat="1" ht="23.25" customHeight="1">
      <c r="A21"/>
      <c r="B21" s="161" t="s">
        <v>34</v>
      </c>
      <c r="C21" s="115" t="s">
        <v>100</v>
      </c>
      <c r="D21" s="115" t="s">
        <v>100</v>
      </c>
      <c r="E21" s="115" t="s">
        <v>100</v>
      </c>
      <c r="F21" s="115" t="s">
        <v>100</v>
      </c>
      <c r="G21" s="115" t="s">
        <v>100</v>
      </c>
      <c r="H21" s="115" t="s">
        <v>100</v>
      </c>
      <c r="I21" s="115" t="s">
        <v>100</v>
      </c>
      <c r="J21" s="115">
        <v>0</v>
      </c>
      <c r="K21" s="116">
        <v>0</v>
      </c>
      <c r="L21" s="116">
        <v>1</v>
      </c>
      <c r="M21" s="118">
        <v>2</v>
      </c>
      <c r="N21" s="118">
        <v>0</v>
      </c>
      <c r="O21" s="488">
        <v>0</v>
      </c>
      <c r="P21" s="532" t="str">
        <f t="shared" si="0"/>
        <v>-</v>
      </c>
    </row>
    <row r="22" spans="1:16" s="39" customFormat="1" ht="23.25" customHeight="1">
      <c r="B22" s="161" t="s">
        <v>24</v>
      </c>
      <c r="C22" s="115" t="s">
        <v>100</v>
      </c>
      <c r="D22" s="115" t="s">
        <v>100</v>
      </c>
      <c r="E22" s="115" t="s">
        <v>100</v>
      </c>
      <c r="F22" s="115" t="s">
        <v>100</v>
      </c>
      <c r="G22" s="115" t="s">
        <v>100</v>
      </c>
      <c r="H22" s="115">
        <v>0</v>
      </c>
      <c r="I22" s="115">
        <v>0</v>
      </c>
      <c r="J22" s="115">
        <v>0</v>
      </c>
      <c r="K22" s="116">
        <v>0</v>
      </c>
      <c r="L22" s="116">
        <v>0</v>
      </c>
      <c r="M22" s="118">
        <v>0</v>
      </c>
      <c r="N22" s="118">
        <v>0</v>
      </c>
      <c r="O22" s="488">
        <v>0</v>
      </c>
      <c r="P22" s="532" t="str">
        <f t="shared" si="0"/>
        <v>-</v>
      </c>
    </row>
    <row r="23" spans="1:16" s="39" customFormat="1" ht="23.25" customHeight="1">
      <c r="B23" s="163" t="s">
        <v>71</v>
      </c>
      <c r="C23" s="179" t="s">
        <v>100</v>
      </c>
      <c r="D23" s="179" t="s">
        <v>100</v>
      </c>
      <c r="E23" s="179" t="s">
        <v>100</v>
      </c>
      <c r="F23" s="179" t="s">
        <v>100</v>
      </c>
      <c r="G23" s="179" t="s">
        <v>100</v>
      </c>
      <c r="H23" s="179" t="s">
        <v>100</v>
      </c>
      <c r="I23" s="179" t="s">
        <v>100</v>
      </c>
      <c r="J23" s="179" t="s">
        <v>100</v>
      </c>
      <c r="K23" s="179" t="s">
        <v>100</v>
      </c>
      <c r="L23" s="179" t="s">
        <v>100</v>
      </c>
      <c r="M23" s="179" t="s">
        <v>100</v>
      </c>
      <c r="N23" s="118">
        <v>0</v>
      </c>
      <c r="O23" s="488">
        <v>2</v>
      </c>
      <c r="P23" s="532" t="str">
        <f t="shared" si="0"/>
        <v>-</v>
      </c>
    </row>
    <row r="24" spans="1:16" s="39" customFormat="1" ht="23.25" customHeight="1">
      <c r="B24" s="126" t="s">
        <v>147</v>
      </c>
      <c r="C24" s="133">
        <f>SUM(C15:C23)</f>
        <v>0</v>
      </c>
      <c r="D24" s="133">
        <f t="shared" ref="D24:I24" si="1">SUM(D15:D22)</f>
        <v>0</v>
      </c>
      <c r="E24" s="133">
        <f t="shared" si="1"/>
        <v>0</v>
      </c>
      <c r="F24" s="133">
        <f t="shared" si="1"/>
        <v>1</v>
      </c>
      <c r="G24" s="133">
        <f t="shared" si="1"/>
        <v>2</v>
      </c>
      <c r="H24" s="133">
        <f t="shared" si="1"/>
        <v>1</v>
      </c>
      <c r="I24" s="133">
        <f t="shared" si="1"/>
        <v>2</v>
      </c>
      <c r="J24" s="133">
        <f>SUM(J15:J22)</f>
        <v>3</v>
      </c>
      <c r="K24" s="205">
        <f>SUM(K15:K22)</f>
        <v>4</v>
      </c>
      <c r="L24" s="205">
        <f>SUM(L15:L22)</f>
        <v>2</v>
      </c>
      <c r="M24" s="205">
        <f>SUM(M15:M22)</f>
        <v>6</v>
      </c>
      <c r="N24" s="205">
        <f>SUM(N15:N23)</f>
        <v>4</v>
      </c>
      <c r="O24" s="205">
        <f>SUM(O15:O23)</f>
        <v>13</v>
      </c>
      <c r="P24" s="538" t="str">
        <f>IF(ISERROR(O24/D24-1),"-",(O24/D24-1))</f>
        <v>-</v>
      </c>
    </row>
    <row r="25" spans="1:16" s="39" customFormat="1" ht="23.25" customHeight="1">
      <c r="B25" s="126" t="s">
        <v>8</v>
      </c>
      <c r="C25" s="127"/>
      <c r="D25" s="127"/>
      <c r="E25" s="127"/>
      <c r="F25" s="127"/>
      <c r="G25" s="127"/>
      <c r="H25" s="127"/>
      <c r="I25" s="127"/>
      <c r="J25" s="127"/>
      <c r="K25" s="231"/>
      <c r="L25" s="231"/>
      <c r="M25" s="231"/>
      <c r="N25" s="231"/>
      <c r="O25" s="495"/>
      <c r="P25" s="496"/>
    </row>
    <row r="26" spans="1:16" s="39" customFormat="1" ht="23.25" customHeight="1">
      <c r="B26" s="161" t="s">
        <v>148</v>
      </c>
      <c r="C26" s="115" t="s">
        <v>100</v>
      </c>
      <c r="D26" s="115" t="s">
        <v>100</v>
      </c>
      <c r="E26" s="115" t="s">
        <v>100</v>
      </c>
      <c r="F26" s="115" t="s">
        <v>100</v>
      </c>
      <c r="G26" s="115" t="s">
        <v>100</v>
      </c>
      <c r="H26" s="115" t="s">
        <v>100</v>
      </c>
      <c r="I26" s="115" t="s">
        <v>100</v>
      </c>
      <c r="J26" s="115" t="s">
        <v>100</v>
      </c>
      <c r="K26" s="116">
        <v>1</v>
      </c>
      <c r="L26" s="116">
        <v>1</v>
      </c>
      <c r="M26" s="149">
        <v>2</v>
      </c>
      <c r="N26" s="149">
        <v>1</v>
      </c>
      <c r="O26" s="488">
        <v>0</v>
      </c>
      <c r="P26" s="532" t="str">
        <f>IF(ISERROR(O26/D26-1),"-",(O26/D26-1))</f>
        <v>-</v>
      </c>
    </row>
    <row r="27" spans="1:16" s="39" customFormat="1" ht="23.25" customHeight="1">
      <c r="B27" s="161" t="s">
        <v>57</v>
      </c>
      <c r="C27" s="115" t="s">
        <v>100</v>
      </c>
      <c r="D27" s="115" t="s">
        <v>100</v>
      </c>
      <c r="E27" s="115" t="s">
        <v>100</v>
      </c>
      <c r="F27" s="115" t="s">
        <v>100</v>
      </c>
      <c r="G27" s="115" t="s">
        <v>100</v>
      </c>
      <c r="H27" s="115">
        <v>0</v>
      </c>
      <c r="I27" s="115">
        <v>0</v>
      </c>
      <c r="J27" s="115">
        <v>2</v>
      </c>
      <c r="K27" s="116">
        <v>2</v>
      </c>
      <c r="L27" s="116">
        <v>0</v>
      </c>
      <c r="M27" s="118">
        <v>1</v>
      </c>
      <c r="N27" s="118">
        <v>2</v>
      </c>
      <c r="O27" s="488">
        <v>3</v>
      </c>
      <c r="P27" s="532" t="str">
        <f t="shared" ref="P27:P46" si="2">IF(ISERROR(O27/D27-1),"-",(O27/D27-1))</f>
        <v>-</v>
      </c>
    </row>
    <row r="28" spans="1:16" s="39" customFormat="1" ht="23.25" customHeight="1">
      <c r="B28" s="161" t="s">
        <v>19</v>
      </c>
      <c r="C28" s="115">
        <v>0</v>
      </c>
      <c r="D28" s="115">
        <v>1</v>
      </c>
      <c r="E28" s="115">
        <v>2</v>
      </c>
      <c r="F28" s="115">
        <v>2</v>
      </c>
      <c r="G28" s="115">
        <v>1</v>
      </c>
      <c r="H28" s="115">
        <v>2</v>
      </c>
      <c r="I28" s="115">
        <v>2</v>
      </c>
      <c r="J28" s="115">
        <v>2</v>
      </c>
      <c r="K28" s="116">
        <v>0</v>
      </c>
      <c r="L28" s="116">
        <v>3</v>
      </c>
      <c r="M28" s="118">
        <v>0</v>
      </c>
      <c r="N28" s="118">
        <v>3</v>
      </c>
      <c r="O28" s="488">
        <v>6</v>
      </c>
      <c r="P28" s="532">
        <f t="shared" si="2"/>
        <v>5</v>
      </c>
    </row>
    <row r="29" spans="1:16" s="39" customFormat="1" ht="23.25" customHeight="1">
      <c r="B29" s="161" t="s">
        <v>61</v>
      </c>
      <c r="C29" s="115" t="s">
        <v>100</v>
      </c>
      <c r="D29" s="115" t="s">
        <v>100</v>
      </c>
      <c r="E29" s="115" t="s">
        <v>100</v>
      </c>
      <c r="F29" s="115" t="s">
        <v>100</v>
      </c>
      <c r="G29" s="115" t="s">
        <v>100</v>
      </c>
      <c r="H29" s="115">
        <v>0</v>
      </c>
      <c r="I29" s="115">
        <v>1</v>
      </c>
      <c r="J29" s="115">
        <v>1</v>
      </c>
      <c r="K29" s="116">
        <f>2+1</f>
        <v>3</v>
      </c>
      <c r="L29" s="116">
        <v>1</v>
      </c>
      <c r="M29" s="118">
        <v>2</v>
      </c>
      <c r="N29" s="118">
        <v>1</v>
      </c>
      <c r="O29" s="488">
        <v>2</v>
      </c>
      <c r="P29" s="532" t="str">
        <f t="shared" si="2"/>
        <v>-</v>
      </c>
    </row>
    <row r="30" spans="1:16" s="39" customFormat="1" ht="23.25" customHeight="1">
      <c r="B30" s="161" t="s">
        <v>149</v>
      </c>
      <c r="C30" s="115" t="s">
        <v>100</v>
      </c>
      <c r="D30" s="115" t="s">
        <v>100</v>
      </c>
      <c r="E30" s="115" t="s">
        <v>100</v>
      </c>
      <c r="F30" s="115" t="s">
        <v>100</v>
      </c>
      <c r="G30" s="115" t="s">
        <v>100</v>
      </c>
      <c r="H30" s="115">
        <v>2</v>
      </c>
      <c r="I30" s="115">
        <v>0</v>
      </c>
      <c r="J30" s="115">
        <v>1</v>
      </c>
      <c r="K30" s="116">
        <v>0</v>
      </c>
      <c r="L30" s="116">
        <v>0</v>
      </c>
      <c r="M30" s="118">
        <v>0</v>
      </c>
      <c r="N30" s="118">
        <v>1</v>
      </c>
      <c r="O30" s="488">
        <v>1</v>
      </c>
      <c r="P30" s="532" t="str">
        <f t="shared" si="2"/>
        <v>-</v>
      </c>
    </row>
    <row r="31" spans="1:16" s="39" customFormat="1" ht="23.25" customHeight="1">
      <c r="B31" s="161" t="s">
        <v>41</v>
      </c>
      <c r="C31" s="115" t="s">
        <v>100</v>
      </c>
      <c r="D31" s="115" t="s">
        <v>100</v>
      </c>
      <c r="E31" s="115" t="s">
        <v>100</v>
      </c>
      <c r="F31" s="115">
        <v>0</v>
      </c>
      <c r="G31" s="115">
        <v>1</v>
      </c>
      <c r="H31" s="115">
        <v>1</v>
      </c>
      <c r="I31" s="115">
        <v>4</v>
      </c>
      <c r="J31" s="115">
        <v>1</v>
      </c>
      <c r="K31" s="116">
        <v>1</v>
      </c>
      <c r="L31" s="116">
        <v>6</v>
      </c>
      <c r="M31" s="118">
        <v>1</v>
      </c>
      <c r="N31" s="118">
        <v>2</v>
      </c>
      <c r="O31" s="488">
        <v>1</v>
      </c>
      <c r="P31" s="532" t="str">
        <f t="shared" si="2"/>
        <v>-</v>
      </c>
    </row>
    <row r="32" spans="1:16" s="39" customFormat="1" ht="23.25" customHeight="1">
      <c r="B32" s="242" t="s">
        <v>93</v>
      </c>
      <c r="C32" s="115" t="s">
        <v>100</v>
      </c>
      <c r="D32" s="115" t="s">
        <v>100</v>
      </c>
      <c r="E32" s="115" t="s">
        <v>100</v>
      </c>
      <c r="F32" s="115" t="s">
        <v>100</v>
      </c>
      <c r="G32" s="115" t="s">
        <v>100</v>
      </c>
      <c r="H32" s="115" t="s">
        <v>100</v>
      </c>
      <c r="I32" s="115" t="s">
        <v>100</v>
      </c>
      <c r="J32" s="115" t="s">
        <v>100</v>
      </c>
      <c r="K32" s="116" t="s">
        <v>100</v>
      </c>
      <c r="L32" s="116" t="s">
        <v>100</v>
      </c>
      <c r="M32" s="118">
        <v>0</v>
      </c>
      <c r="N32" s="118">
        <v>1</v>
      </c>
      <c r="O32" s="488">
        <v>2</v>
      </c>
      <c r="P32" s="532" t="str">
        <f t="shared" si="2"/>
        <v>-</v>
      </c>
    </row>
    <row r="33" spans="2:16" s="39" customFormat="1" ht="23.25" customHeight="1">
      <c r="B33" s="161" t="s">
        <v>52</v>
      </c>
      <c r="C33" s="115" t="s">
        <v>100</v>
      </c>
      <c r="D33" s="115" t="s">
        <v>100</v>
      </c>
      <c r="E33" s="115" t="s">
        <v>100</v>
      </c>
      <c r="F33" s="115" t="s">
        <v>100</v>
      </c>
      <c r="G33" s="115">
        <v>0</v>
      </c>
      <c r="H33" s="115">
        <v>1</v>
      </c>
      <c r="I33" s="115">
        <v>2</v>
      </c>
      <c r="J33" s="115">
        <v>1</v>
      </c>
      <c r="K33" s="116">
        <v>0</v>
      </c>
      <c r="L33" s="116">
        <v>0</v>
      </c>
      <c r="M33" s="118">
        <v>5</v>
      </c>
      <c r="N33" s="118">
        <v>1</v>
      </c>
      <c r="O33" s="488">
        <v>5</v>
      </c>
      <c r="P33" s="532" t="str">
        <f t="shared" si="2"/>
        <v>-</v>
      </c>
    </row>
    <row r="34" spans="2:16" s="39" customFormat="1" ht="23.25" customHeight="1">
      <c r="B34" s="161" t="s">
        <v>37</v>
      </c>
      <c r="C34" s="115" t="s">
        <v>100</v>
      </c>
      <c r="D34" s="115" t="s">
        <v>100</v>
      </c>
      <c r="E34" s="115">
        <v>1</v>
      </c>
      <c r="F34" s="115">
        <v>0</v>
      </c>
      <c r="G34" s="115">
        <v>2</v>
      </c>
      <c r="H34" s="115">
        <v>1</v>
      </c>
      <c r="I34" s="115">
        <v>0</v>
      </c>
      <c r="J34" s="115">
        <v>3</v>
      </c>
      <c r="K34" s="116">
        <v>0</v>
      </c>
      <c r="L34" s="116">
        <v>1</v>
      </c>
      <c r="M34" s="118">
        <v>1</v>
      </c>
      <c r="N34" s="118">
        <v>1</v>
      </c>
      <c r="O34" s="488">
        <v>1</v>
      </c>
      <c r="P34" s="532" t="str">
        <f t="shared" si="2"/>
        <v>-</v>
      </c>
    </row>
    <row r="35" spans="2:16" s="39" customFormat="1" ht="23.25" customHeight="1">
      <c r="B35" s="161" t="s">
        <v>74</v>
      </c>
      <c r="C35" s="115" t="s">
        <v>100</v>
      </c>
      <c r="D35" s="115" t="s">
        <v>100</v>
      </c>
      <c r="E35" s="115" t="s">
        <v>100</v>
      </c>
      <c r="F35" s="115" t="s">
        <v>100</v>
      </c>
      <c r="G35" s="115" t="s">
        <v>100</v>
      </c>
      <c r="H35" s="115" t="s">
        <v>100</v>
      </c>
      <c r="I35" s="115">
        <v>0</v>
      </c>
      <c r="J35" s="115">
        <v>3</v>
      </c>
      <c r="K35" s="116">
        <f>2+4</f>
        <v>6</v>
      </c>
      <c r="L35" s="116">
        <v>3</v>
      </c>
      <c r="M35" s="118">
        <v>4</v>
      </c>
      <c r="N35" s="118">
        <v>3</v>
      </c>
      <c r="O35" s="488">
        <v>3</v>
      </c>
      <c r="P35" s="532" t="str">
        <f t="shared" si="2"/>
        <v>-</v>
      </c>
    </row>
    <row r="36" spans="2:16" s="39" customFormat="1" ht="23.25" customHeight="1">
      <c r="B36" s="240" t="s">
        <v>88</v>
      </c>
      <c r="C36" s="115" t="s">
        <v>100</v>
      </c>
      <c r="D36" s="115" t="s">
        <v>100</v>
      </c>
      <c r="E36" s="115" t="s">
        <v>100</v>
      </c>
      <c r="F36" s="115" t="s">
        <v>100</v>
      </c>
      <c r="G36" s="115" t="s">
        <v>100</v>
      </c>
      <c r="H36" s="115" t="s">
        <v>100</v>
      </c>
      <c r="I36" s="115" t="s">
        <v>100</v>
      </c>
      <c r="J36" s="115" t="s">
        <v>100</v>
      </c>
      <c r="K36" s="116">
        <v>0</v>
      </c>
      <c r="L36" s="116">
        <v>3</v>
      </c>
      <c r="M36" s="118">
        <v>3</v>
      </c>
      <c r="N36" s="118">
        <v>0</v>
      </c>
      <c r="O36" s="488">
        <v>4</v>
      </c>
      <c r="P36" s="532" t="str">
        <f t="shared" si="2"/>
        <v>-</v>
      </c>
    </row>
    <row r="37" spans="2:16" s="39" customFormat="1" ht="23.25" customHeight="1">
      <c r="B37" s="161" t="s">
        <v>28</v>
      </c>
      <c r="C37" s="115">
        <v>0</v>
      </c>
      <c r="D37" s="115">
        <v>1</v>
      </c>
      <c r="E37" s="115">
        <v>0</v>
      </c>
      <c r="F37" s="115">
        <v>3</v>
      </c>
      <c r="G37" s="115">
        <v>2</v>
      </c>
      <c r="H37" s="115">
        <v>1</v>
      </c>
      <c r="I37" s="115">
        <v>1</v>
      </c>
      <c r="J37" s="115">
        <v>1</v>
      </c>
      <c r="K37" s="116">
        <v>1</v>
      </c>
      <c r="L37" s="116">
        <v>1</v>
      </c>
      <c r="M37" s="118">
        <v>2</v>
      </c>
      <c r="N37" s="118">
        <v>0</v>
      </c>
      <c r="O37" s="488">
        <v>1</v>
      </c>
      <c r="P37" s="532">
        <f t="shared" si="2"/>
        <v>0</v>
      </c>
    </row>
    <row r="38" spans="2:16" s="39" customFormat="1" ht="23.25" customHeight="1">
      <c r="B38" s="242" t="s">
        <v>90</v>
      </c>
      <c r="C38" s="115" t="s">
        <v>100</v>
      </c>
      <c r="D38" s="115" t="s">
        <v>100</v>
      </c>
      <c r="E38" s="115" t="s">
        <v>100</v>
      </c>
      <c r="F38" s="115" t="s">
        <v>100</v>
      </c>
      <c r="G38" s="115" t="s">
        <v>100</v>
      </c>
      <c r="H38" s="115" t="s">
        <v>100</v>
      </c>
      <c r="I38" s="115" t="s">
        <v>100</v>
      </c>
      <c r="J38" s="115" t="s">
        <v>100</v>
      </c>
      <c r="K38" s="116" t="s">
        <v>100</v>
      </c>
      <c r="L38" s="116" t="s">
        <v>100</v>
      </c>
      <c r="M38" s="118">
        <v>0</v>
      </c>
      <c r="N38" s="118">
        <v>2</v>
      </c>
      <c r="O38" s="488">
        <v>0</v>
      </c>
      <c r="P38" s="532" t="str">
        <f t="shared" si="2"/>
        <v>-</v>
      </c>
    </row>
    <row r="39" spans="2:16" s="39" customFormat="1" ht="23.25" customHeight="1">
      <c r="B39" s="161" t="s">
        <v>34</v>
      </c>
      <c r="C39" s="115" t="s">
        <v>100</v>
      </c>
      <c r="D39" s="115">
        <v>0</v>
      </c>
      <c r="E39" s="115">
        <v>0</v>
      </c>
      <c r="F39" s="115">
        <v>1</v>
      </c>
      <c r="G39" s="115">
        <v>0</v>
      </c>
      <c r="H39" s="115">
        <v>2</v>
      </c>
      <c r="I39" s="115">
        <v>1</v>
      </c>
      <c r="J39" s="115">
        <v>0</v>
      </c>
      <c r="K39" s="116">
        <f>1+6</f>
        <v>7</v>
      </c>
      <c r="L39" s="116">
        <v>1</v>
      </c>
      <c r="M39" s="118">
        <v>3</v>
      </c>
      <c r="N39" s="118">
        <v>1</v>
      </c>
      <c r="O39" s="488">
        <v>3</v>
      </c>
      <c r="P39" s="532" t="str">
        <f t="shared" si="2"/>
        <v>-</v>
      </c>
    </row>
    <row r="40" spans="2:16" s="39" customFormat="1" ht="23.25" customHeight="1">
      <c r="B40" s="161" t="s">
        <v>24</v>
      </c>
      <c r="C40" s="115">
        <v>0</v>
      </c>
      <c r="D40" s="115">
        <v>1</v>
      </c>
      <c r="E40" s="115">
        <v>4</v>
      </c>
      <c r="F40" s="115">
        <v>1</v>
      </c>
      <c r="G40" s="115">
        <v>2</v>
      </c>
      <c r="H40" s="115">
        <v>1</v>
      </c>
      <c r="I40" s="115">
        <v>1</v>
      </c>
      <c r="J40" s="115">
        <v>3</v>
      </c>
      <c r="K40" s="116">
        <v>0</v>
      </c>
      <c r="L40" s="116">
        <v>2</v>
      </c>
      <c r="M40" s="118">
        <v>3</v>
      </c>
      <c r="N40" s="118">
        <v>0</v>
      </c>
      <c r="O40" s="488">
        <v>1</v>
      </c>
      <c r="P40" s="532">
        <f t="shared" si="2"/>
        <v>0</v>
      </c>
    </row>
    <row r="41" spans="2:16" s="39" customFormat="1" ht="23.25" customHeight="1">
      <c r="B41" s="161" t="s">
        <v>45</v>
      </c>
      <c r="C41" s="115" t="s">
        <v>100</v>
      </c>
      <c r="D41" s="115" t="s">
        <v>100</v>
      </c>
      <c r="E41" s="115" t="s">
        <v>100</v>
      </c>
      <c r="F41" s="115">
        <v>0</v>
      </c>
      <c r="G41" s="115">
        <v>2</v>
      </c>
      <c r="H41" s="115">
        <v>1</v>
      </c>
      <c r="I41" s="115">
        <v>0</v>
      </c>
      <c r="J41" s="115">
        <v>2</v>
      </c>
      <c r="K41" s="116">
        <v>0</v>
      </c>
      <c r="L41" s="116">
        <v>3</v>
      </c>
      <c r="M41" s="118">
        <v>1</v>
      </c>
      <c r="N41" s="118">
        <v>3</v>
      </c>
      <c r="O41" s="488">
        <v>4</v>
      </c>
      <c r="P41" s="532" t="str">
        <f t="shared" si="2"/>
        <v>-</v>
      </c>
    </row>
    <row r="42" spans="2:16" s="39" customFormat="1" ht="23.25" customHeight="1">
      <c r="B42" s="161" t="s">
        <v>68</v>
      </c>
      <c r="C42" s="115" t="s">
        <v>100</v>
      </c>
      <c r="D42" s="115" t="s">
        <v>100</v>
      </c>
      <c r="E42" s="115" t="s">
        <v>100</v>
      </c>
      <c r="F42" s="115" t="s">
        <v>100</v>
      </c>
      <c r="G42" s="115" t="s">
        <v>100</v>
      </c>
      <c r="H42" s="115">
        <v>0</v>
      </c>
      <c r="I42" s="115">
        <v>10</v>
      </c>
      <c r="J42" s="115">
        <v>15</v>
      </c>
      <c r="K42" s="116">
        <f>5+8</f>
        <v>13</v>
      </c>
      <c r="L42" s="116">
        <v>9</v>
      </c>
      <c r="M42" s="118">
        <v>16</v>
      </c>
      <c r="N42" s="118">
        <v>5</v>
      </c>
      <c r="O42" s="488">
        <v>13</v>
      </c>
      <c r="P42" s="532" t="str">
        <f t="shared" si="2"/>
        <v>-</v>
      </c>
    </row>
    <row r="43" spans="2:16" s="39" customFormat="1" ht="23.25" customHeight="1">
      <c r="B43" s="242" t="s">
        <v>89</v>
      </c>
      <c r="C43" s="115" t="s">
        <v>100</v>
      </c>
      <c r="D43" s="115" t="s">
        <v>100</v>
      </c>
      <c r="E43" s="115" t="s">
        <v>100</v>
      </c>
      <c r="F43" s="115" t="s">
        <v>100</v>
      </c>
      <c r="G43" s="115" t="s">
        <v>100</v>
      </c>
      <c r="H43" s="115" t="s">
        <v>100</v>
      </c>
      <c r="I43" s="115" t="s">
        <v>100</v>
      </c>
      <c r="J43" s="115" t="s">
        <v>100</v>
      </c>
      <c r="K43" s="116" t="s">
        <v>100</v>
      </c>
      <c r="L43" s="116" t="s">
        <v>100</v>
      </c>
      <c r="M43" s="118">
        <v>0</v>
      </c>
      <c r="N43" s="118">
        <v>0</v>
      </c>
      <c r="O43" s="488">
        <v>2</v>
      </c>
      <c r="P43" s="532" t="str">
        <f t="shared" si="2"/>
        <v>-</v>
      </c>
    </row>
    <row r="44" spans="2:16" s="39" customFormat="1" ht="23.25" customHeight="1">
      <c r="B44" s="161" t="s">
        <v>71</v>
      </c>
      <c r="C44" s="115" t="s">
        <v>100</v>
      </c>
      <c r="D44" s="115" t="s">
        <v>100</v>
      </c>
      <c r="E44" s="115" t="s">
        <v>100</v>
      </c>
      <c r="F44" s="115" t="s">
        <v>100</v>
      </c>
      <c r="G44" s="115" t="s">
        <v>100</v>
      </c>
      <c r="H44" s="115">
        <v>0</v>
      </c>
      <c r="I44" s="115">
        <v>2</v>
      </c>
      <c r="J44" s="115">
        <v>3</v>
      </c>
      <c r="K44" s="116">
        <v>1</v>
      </c>
      <c r="L44" s="116">
        <v>1</v>
      </c>
      <c r="M44" s="118">
        <v>3</v>
      </c>
      <c r="N44" s="118">
        <v>1</v>
      </c>
      <c r="O44" s="488">
        <v>4</v>
      </c>
      <c r="P44" s="532" t="str">
        <f t="shared" si="2"/>
        <v>-</v>
      </c>
    </row>
    <row r="45" spans="2:16" s="39" customFormat="1" ht="23.25" customHeight="1">
      <c r="B45" s="161" t="s">
        <v>81</v>
      </c>
      <c r="C45" s="115" t="s">
        <v>100</v>
      </c>
      <c r="D45" s="115" t="s">
        <v>100</v>
      </c>
      <c r="E45" s="115" t="s">
        <v>100</v>
      </c>
      <c r="F45" s="115" t="s">
        <v>100</v>
      </c>
      <c r="G45" s="115" t="s">
        <v>100</v>
      </c>
      <c r="H45" s="115" t="s">
        <v>100</v>
      </c>
      <c r="I45" s="115" t="s">
        <v>100</v>
      </c>
      <c r="J45" s="115">
        <v>0</v>
      </c>
      <c r="K45" s="116">
        <v>0</v>
      </c>
      <c r="L45" s="116">
        <v>0</v>
      </c>
      <c r="M45" s="118">
        <v>2</v>
      </c>
      <c r="N45" s="118">
        <v>2</v>
      </c>
      <c r="O45" s="643">
        <v>3</v>
      </c>
      <c r="P45" s="532" t="str">
        <f t="shared" si="2"/>
        <v>-</v>
      </c>
    </row>
    <row r="46" spans="2:16" s="39" customFormat="1" ht="23.25" customHeight="1">
      <c r="B46" s="163" t="s">
        <v>49</v>
      </c>
      <c r="C46" s="179" t="s">
        <v>100</v>
      </c>
      <c r="D46" s="179" t="s">
        <v>100</v>
      </c>
      <c r="E46" s="179" t="s">
        <v>100</v>
      </c>
      <c r="F46" s="179">
        <v>2</v>
      </c>
      <c r="G46" s="179">
        <v>1</v>
      </c>
      <c r="H46" s="179">
        <v>2</v>
      </c>
      <c r="I46" s="179">
        <v>2</v>
      </c>
      <c r="J46" s="179">
        <v>4</v>
      </c>
      <c r="K46" s="158">
        <v>2</v>
      </c>
      <c r="L46" s="158">
        <v>2</v>
      </c>
      <c r="M46" s="152">
        <v>1</v>
      </c>
      <c r="N46" s="152">
        <v>2</v>
      </c>
      <c r="O46" s="488">
        <v>3</v>
      </c>
      <c r="P46" s="532" t="str">
        <f t="shared" si="2"/>
        <v>-</v>
      </c>
    </row>
    <row r="47" spans="2:16" s="39" customFormat="1" ht="23.25" customHeight="1">
      <c r="B47" s="165" t="s">
        <v>150</v>
      </c>
      <c r="C47" s="144">
        <f t="shared" ref="C47:J47" si="3">SUM(C26:C46)</f>
        <v>0</v>
      </c>
      <c r="D47" s="144">
        <f t="shared" si="3"/>
        <v>3</v>
      </c>
      <c r="E47" s="144">
        <f t="shared" si="3"/>
        <v>7</v>
      </c>
      <c r="F47" s="144">
        <f t="shared" si="3"/>
        <v>9</v>
      </c>
      <c r="G47" s="144">
        <f t="shared" si="3"/>
        <v>11</v>
      </c>
      <c r="H47" s="144">
        <f t="shared" si="3"/>
        <v>14</v>
      </c>
      <c r="I47" s="144">
        <f t="shared" si="3"/>
        <v>26</v>
      </c>
      <c r="J47" s="144">
        <f t="shared" si="3"/>
        <v>42</v>
      </c>
      <c r="K47" s="243">
        <f>SUM(K26:K46)</f>
        <v>37</v>
      </c>
      <c r="L47" s="243">
        <f>SUM(L26:L46)</f>
        <v>37</v>
      </c>
      <c r="M47" s="243">
        <f>SUM(M26:M46)</f>
        <v>50</v>
      </c>
      <c r="N47" s="243">
        <f>SUM(N26:N46)</f>
        <v>32</v>
      </c>
      <c r="O47" s="512">
        <f>SUM(O26:O46)</f>
        <v>62</v>
      </c>
      <c r="P47" s="533">
        <f>IF(ISERROR(O47/D47-1),"-",(O47/D47-1))</f>
        <v>19.666666666666668</v>
      </c>
    </row>
    <row r="48" spans="2:16" s="39" customFormat="1" ht="23.25" customHeight="1" thickBot="1">
      <c r="B48" s="244" t="s">
        <v>151</v>
      </c>
      <c r="C48" s="154">
        <f>C24+C47</f>
        <v>0</v>
      </c>
      <c r="D48" s="154">
        <f t="shared" ref="D48:I48" si="4">D24+D47</f>
        <v>3</v>
      </c>
      <c r="E48" s="154">
        <f t="shared" si="4"/>
        <v>7</v>
      </c>
      <c r="F48" s="154">
        <f t="shared" si="4"/>
        <v>10</v>
      </c>
      <c r="G48" s="154">
        <f t="shared" si="4"/>
        <v>13</v>
      </c>
      <c r="H48" s="154">
        <f t="shared" si="4"/>
        <v>15</v>
      </c>
      <c r="I48" s="154">
        <f t="shared" si="4"/>
        <v>28</v>
      </c>
      <c r="J48" s="154">
        <f t="shared" ref="J48:O48" si="5">J24+J47</f>
        <v>45</v>
      </c>
      <c r="K48" s="154">
        <f t="shared" si="5"/>
        <v>41</v>
      </c>
      <c r="L48" s="154">
        <f t="shared" si="5"/>
        <v>39</v>
      </c>
      <c r="M48" s="154">
        <f t="shared" si="5"/>
        <v>56</v>
      </c>
      <c r="N48" s="154">
        <f t="shared" si="5"/>
        <v>36</v>
      </c>
      <c r="O48" s="154">
        <f t="shared" si="5"/>
        <v>75</v>
      </c>
      <c r="P48" s="537">
        <f>IF(ISERROR(O48/D48-1),"-",(O48/D48-1))</f>
        <v>24</v>
      </c>
    </row>
    <row r="49" spans="1:16" s="39" customFormat="1" ht="23.25" customHeight="1">
      <c r="B49" s="20" t="s">
        <v>11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s="39" customFormat="1" ht="23.25" customHeight="1">
      <c r="B50" s="17" t="s">
        <v>254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s="39" customFormat="1" ht="23.25" customHeight="1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</row>
    <row r="52" spans="1:16" s="39" customFormat="1" ht="23.25" customHeight="1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</row>
    <row r="53" spans="1:16" s="39" customFormat="1" ht="23.25" customHeight="1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</row>
    <row r="54" spans="1:16" s="39" customFormat="1" ht="23.25" customHeight="1">
      <c r="B54" s="114"/>
      <c r="C54" s="115"/>
      <c r="D54" s="115"/>
      <c r="E54" s="115"/>
      <c r="F54" s="115"/>
      <c r="G54" s="115"/>
      <c r="H54" s="115"/>
      <c r="I54" s="115"/>
      <c r="J54" s="115"/>
      <c r="K54" s="116"/>
      <c r="L54" s="118"/>
      <c r="M54" s="118"/>
      <c r="N54" s="118"/>
      <c r="O54" s="488"/>
      <c r="P54" s="117"/>
    </row>
    <row r="55" spans="1:16" s="39" customFormat="1" ht="23.25" customHeight="1">
      <c r="B55" s="114"/>
      <c r="C55" s="115"/>
      <c r="D55" s="115"/>
      <c r="E55" s="115"/>
      <c r="F55" s="115"/>
      <c r="G55" s="115"/>
      <c r="H55" s="115"/>
      <c r="I55" s="115"/>
      <c r="J55" s="115"/>
      <c r="K55" s="116"/>
      <c r="L55" s="118"/>
      <c r="M55" s="118"/>
      <c r="N55" s="118"/>
      <c r="O55" s="488"/>
      <c r="P55" s="117"/>
    </row>
    <row r="56" spans="1:16" s="39" customFormat="1" ht="23.25" customHeight="1">
      <c r="B56" s="114"/>
      <c r="C56" s="115"/>
      <c r="D56" s="115"/>
      <c r="E56" s="115"/>
      <c r="F56" s="115"/>
      <c r="G56" s="115"/>
      <c r="H56" s="115"/>
      <c r="I56" s="115"/>
      <c r="J56" s="115"/>
      <c r="K56" s="116"/>
      <c r="L56" s="116"/>
      <c r="M56" s="116"/>
      <c r="N56" s="116"/>
      <c r="O56" s="116"/>
      <c r="P56" s="117"/>
    </row>
    <row r="57" spans="1:16" s="39" customFormat="1" ht="23.25" customHeight="1">
      <c r="A57"/>
      <c r="B57" s="119"/>
      <c r="C57" s="120"/>
      <c r="D57" s="120"/>
      <c r="E57" s="120"/>
      <c r="F57" s="120"/>
      <c r="G57" s="120"/>
      <c r="H57" s="120"/>
      <c r="I57" s="120"/>
      <c r="J57" s="120"/>
      <c r="K57" s="121"/>
      <c r="L57" s="121"/>
      <c r="M57" s="121"/>
      <c r="N57" s="121"/>
      <c r="O57" s="121"/>
      <c r="P57" s="122"/>
    </row>
    <row r="58" spans="1:16" s="39" customFormat="1" ht="23.25" customHeight="1">
      <c r="A58"/>
      <c r="B58" s="20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s="39" customFormat="1" ht="23.25" customHeight="1">
      <c r="A59"/>
      <c r="B59" s="123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s="39" customFormat="1" ht="23.25" customHeight="1">
      <c r="A60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s="39" customFormat="1" ht="23.25" customHeight="1">
      <c r="A61"/>
      <c r="B61" s="50"/>
      <c r="C61" s="51"/>
      <c r="D61" s="107"/>
      <c r="E61" s="108"/>
      <c r="F61" s="108"/>
      <c r="G61" s="109"/>
      <c r="H61" s="110"/>
      <c r="I61" s="110"/>
      <c r="J61" s="46"/>
      <c r="K61" s="69"/>
      <c r="L61" s="69"/>
      <c r="M61" s="69"/>
      <c r="N61" s="69"/>
      <c r="O61" s="69"/>
      <c r="P61" s="46"/>
    </row>
    <row r="62" spans="1:16" s="39" customFormat="1" ht="23.25" customHeight="1">
      <c r="A62"/>
      <c r="B62" s="111"/>
      <c r="C62" s="112"/>
      <c r="D62" s="112"/>
      <c r="E62" s="112"/>
      <c r="F62" s="112"/>
      <c r="G62" s="112"/>
      <c r="H62" s="112"/>
      <c r="I62" s="112"/>
      <c r="J62" s="112"/>
      <c r="K62" s="113"/>
      <c r="L62" s="113"/>
      <c r="M62" s="113"/>
      <c r="N62" s="113"/>
      <c r="O62" s="113"/>
      <c r="P62" s="46"/>
    </row>
    <row r="63" spans="1:16" s="39" customFormat="1" ht="23.25" customHeight="1">
      <c r="A63"/>
      <c r="B63" s="114"/>
      <c r="C63" s="115"/>
      <c r="D63" s="115"/>
      <c r="E63" s="115"/>
      <c r="F63" s="115"/>
      <c r="G63" s="115"/>
      <c r="H63" s="115"/>
      <c r="I63" s="115"/>
      <c r="J63" s="115"/>
      <c r="K63" s="116"/>
      <c r="L63" s="118"/>
      <c r="M63" s="118"/>
      <c r="N63" s="118"/>
      <c r="O63" s="488"/>
      <c r="P63" s="117"/>
    </row>
    <row r="64" spans="1:16" s="39" customFormat="1" ht="23.25" customHeight="1">
      <c r="A64"/>
      <c r="B64" s="114"/>
      <c r="C64" s="115"/>
      <c r="D64" s="115"/>
      <c r="E64" s="115"/>
      <c r="F64" s="115"/>
      <c r="G64" s="115"/>
      <c r="H64" s="115"/>
      <c r="I64" s="115"/>
      <c r="J64" s="115"/>
      <c r="K64" s="116"/>
      <c r="L64" s="118"/>
      <c r="M64" s="118"/>
      <c r="N64" s="118"/>
      <c r="O64" s="488"/>
      <c r="P64" s="117"/>
    </row>
    <row r="65" spans="1:16" s="39" customFormat="1" ht="23.25" customHeight="1">
      <c r="A65"/>
      <c r="B65" s="114"/>
      <c r="C65" s="115"/>
      <c r="D65" s="115"/>
      <c r="E65" s="115"/>
      <c r="F65" s="115"/>
      <c r="G65" s="115"/>
      <c r="H65" s="115"/>
      <c r="I65" s="115"/>
      <c r="J65" s="115"/>
      <c r="K65" s="118"/>
      <c r="L65" s="118"/>
      <c r="M65" s="118"/>
      <c r="N65" s="116"/>
      <c r="O65" s="116"/>
      <c r="P65" s="117"/>
    </row>
    <row r="66" spans="1:16" s="39" customFormat="1" ht="23.25" customHeight="1">
      <c r="A66"/>
      <c r="B66" s="114"/>
      <c r="C66" s="115"/>
      <c r="D66" s="115"/>
      <c r="E66" s="115"/>
      <c r="F66" s="115"/>
      <c r="G66" s="115"/>
      <c r="H66" s="115"/>
      <c r="I66" s="115"/>
      <c r="J66" s="115"/>
      <c r="K66" s="118"/>
      <c r="L66" s="118"/>
      <c r="M66" s="118"/>
      <c r="N66" s="118"/>
      <c r="O66" s="488"/>
      <c r="P66" s="117"/>
    </row>
    <row r="67" spans="1:16" s="39" customFormat="1" ht="23.25" customHeight="1">
      <c r="A67"/>
      <c r="B67" s="114"/>
      <c r="C67" s="115"/>
      <c r="D67" s="115"/>
      <c r="E67" s="115"/>
      <c r="F67" s="115"/>
      <c r="G67" s="115"/>
      <c r="H67" s="115"/>
      <c r="I67" s="115"/>
      <c r="J67" s="115"/>
      <c r="K67" s="118"/>
      <c r="L67" s="118"/>
      <c r="M67" s="118"/>
      <c r="N67" s="118"/>
      <c r="O67" s="488"/>
      <c r="P67" s="117"/>
    </row>
    <row r="68" spans="1:16" s="39" customFormat="1" ht="23.25" customHeight="1">
      <c r="A68"/>
      <c r="B68" s="114"/>
      <c r="C68" s="115"/>
      <c r="D68" s="115"/>
      <c r="E68" s="115"/>
      <c r="F68" s="115"/>
      <c r="G68" s="115"/>
      <c r="H68" s="115"/>
      <c r="I68" s="115"/>
      <c r="J68" s="115"/>
      <c r="K68" s="118"/>
      <c r="L68" s="118"/>
      <c r="M68" s="118"/>
      <c r="N68" s="116"/>
      <c r="O68" s="116"/>
      <c r="P68" s="117"/>
    </row>
    <row r="69" spans="1:16" s="39" customFormat="1" ht="23.25" customHeight="1">
      <c r="A69"/>
      <c r="B69" s="114"/>
      <c r="C69" s="115"/>
      <c r="D69" s="115"/>
      <c r="E69" s="115"/>
      <c r="F69" s="115"/>
      <c r="G69" s="115"/>
      <c r="H69" s="115"/>
      <c r="I69" s="115"/>
      <c r="J69" s="115"/>
      <c r="K69" s="116"/>
      <c r="L69" s="116"/>
      <c r="M69" s="116"/>
      <c r="N69" s="116"/>
      <c r="O69" s="116"/>
      <c r="P69" s="117"/>
    </row>
    <row r="70" spans="1:16" s="39" customFormat="1" ht="23.25" customHeight="1">
      <c r="A70"/>
      <c r="B70" s="119"/>
      <c r="C70" s="120"/>
      <c r="D70" s="120"/>
      <c r="E70" s="120"/>
      <c r="F70" s="120"/>
      <c r="G70" s="120"/>
      <c r="H70" s="120"/>
      <c r="I70" s="120"/>
      <c r="J70" s="120"/>
      <c r="K70" s="121"/>
      <c r="L70" s="121"/>
      <c r="M70" s="121"/>
      <c r="N70" s="121"/>
      <c r="O70" s="121"/>
      <c r="P70" s="122"/>
    </row>
    <row r="71" spans="1:16" s="39" customFormat="1" ht="23.25" customHeight="1">
      <c r="A71"/>
      <c r="B71" s="20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s="39" customFormat="1" ht="23.25" customHeight="1">
      <c r="A72"/>
      <c r="B72" s="42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s="39" customFormat="1" ht="23.25" customHeight="1">
      <c r="A7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s="39" customFormat="1" ht="23.25" customHeight="1">
      <c r="A74"/>
      <c r="B74" s="50"/>
      <c r="C74" s="51"/>
      <c r="D74" s="107"/>
      <c r="E74" s="108"/>
      <c r="F74" s="108"/>
      <c r="G74" s="109"/>
      <c r="H74" s="110"/>
      <c r="I74" s="110"/>
      <c r="J74" s="46"/>
      <c r="K74" s="69"/>
      <c r="L74" s="69"/>
      <c r="M74" s="69"/>
      <c r="N74" s="69"/>
      <c r="O74" s="69"/>
      <c r="P74" s="46"/>
    </row>
    <row r="75" spans="1:16" s="39" customFormat="1" ht="23.25" customHeight="1">
      <c r="A75"/>
      <c r="B75" s="111"/>
      <c r="C75" s="112"/>
      <c r="D75" s="112"/>
      <c r="E75" s="112"/>
      <c r="F75" s="112"/>
      <c r="G75" s="112"/>
      <c r="H75" s="112"/>
      <c r="I75" s="112"/>
      <c r="J75" s="112"/>
      <c r="K75" s="113"/>
      <c r="L75" s="113"/>
      <c r="M75" s="113"/>
      <c r="N75" s="113"/>
      <c r="O75" s="113"/>
      <c r="P75" s="46"/>
    </row>
    <row r="76" spans="1:16" s="39" customFormat="1" ht="23.25" customHeight="1">
      <c r="A76"/>
      <c r="B76" s="114"/>
      <c r="C76" s="115"/>
      <c r="D76" s="115"/>
      <c r="E76" s="115"/>
      <c r="F76" s="115"/>
      <c r="G76" s="115"/>
      <c r="H76" s="115"/>
      <c r="I76" s="115"/>
      <c r="J76" s="115"/>
      <c r="K76" s="116"/>
      <c r="L76" s="118"/>
      <c r="M76" s="118"/>
      <c r="N76" s="118"/>
      <c r="O76" s="488"/>
      <c r="P76" s="117"/>
    </row>
    <row r="77" spans="1:16" s="39" customFormat="1" ht="23.25" customHeight="1">
      <c r="A77"/>
      <c r="B77" s="114"/>
      <c r="C77" s="115"/>
      <c r="D77" s="115"/>
      <c r="E77" s="115"/>
      <c r="F77" s="115"/>
      <c r="G77" s="115"/>
      <c r="H77" s="115"/>
      <c r="I77" s="115"/>
      <c r="J77" s="115"/>
      <c r="K77" s="116"/>
      <c r="L77" s="118"/>
      <c r="M77" s="118"/>
      <c r="N77" s="118"/>
      <c r="O77" s="488"/>
      <c r="P77" s="117"/>
    </row>
    <row r="78" spans="1:16" s="39" customFormat="1" ht="23.25" customHeight="1">
      <c r="A78"/>
      <c r="B78" s="114"/>
      <c r="C78" s="115"/>
      <c r="D78" s="115"/>
      <c r="E78" s="115"/>
      <c r="F78" s="115"/>
      <c r="G78" s="115"/>
      <c r="H78" s="115"/>
      <c r="I78" s="115"/>
      <c r="J78" s="115"/>
      <c r="K78" s="118"/>
      <c r="L78" s="118"/>
      <c r="M78" s="118"/>
      <c r="N78" s="118"/>
      <c r="O78" s="488"/>
      <c r="P78" s="117"/>
    </row>
    <row r="79" spans="1:16" s="39" customFormat="1" ht="23.25" customHeight="1">
      <c r="A79"/>
      <c r="B79" s="114"/>
      <c r="C79" s="115"/>
      <c r="D79" s="115"/>
      <c r="E79" s="115"/>
      <c r="F79" s="115"/>
      <c r="G79" s="115"/>
      <c r="H79" s="115"/>
      <c r="I79" s="115"/>
      <c r="J79" s="115"/>
      <c r="K79" s="118"/>
      <c r="L79" s="118"/>
      <c r="M79" s="118"/>
      <c r="N79" s="118"/>
      <c r="O79" s="488"/>
      <c r="P79" s="117"/>
    </row>
    <row r="80" spans="1:16" s="39" customFormat="1" ht="23.25" customHeight="1">
      <c r="A80"/>
      <c r="B80" s="114"/>
      <c r="C80" s="115"/>
      <c r="D80" s="115"/>
      <c r="E80" s="115"/>
      <c r="F80" s="115"/>
      <c r="G80" s="115"/>
      <c r="H80" s="115"/>
      <c r="I80" s="115"/>
      <c r="J80" s="115"/>
      <c r="K80" s="118"/>
      <c r="L80" s="118"/>
      <c r="M80" s="118"/>
      <c r="N80" s="118"/>
      <c r="O80" s="488"/>
      <c r="P80" s="117"/>
    </row>
    <row r="81" spans="1:16" s="39" customFormat="1" ht="23.25" customHeight="1">
      <c r="A81"/>
      <c r="B81" s="114"/>
      <c r="C81" s="115"/>
      <c r="D81" s="115"/>
      <c r="E81" s="115"/>
      <c r="F81" s="115"/>
      <c r="G81" s="115"/>
      <c r="H81" s="115"/>
      <c r="I81" s="115"/>
      <c r="J81" s="115"/>
      <c r="K81" s="118"/>
      <c r="L81" s="118"/>
      <c r="M81" s="118"/>
      <c r="N81" s="118"/>
      <c r="O81" s="488"/>
      <c r="P81" s="117"/>
    </row>
    <row r="82" spans="1:16" s="39" customFormat="1" ht="23.25" customHeight="1">
      <c r="A82"/>
      <c r="B82" s="119"/>
      <c r="C82" s="120"/>
      <c r="D82" s="120"/>
      <c r="E82" s="120"/>
      <c r="F82" s="120"/>
      <c r="G82" s="120"/>
      <c r="H82" s="120"/>
      <c r="I82" s="120"/>
      <c r="J82" s="120"/>
      <c r="K82" s="121"/>
      <c r="L82" s="121"/>
      <c r="M82" s="121"/>
      <c r="N82" s="121"/>
      <c r="O82" s="121"/>
      <c r="P82" s="122"/>
    </row>
    <row r="83" spans="1:16" s="39" customFormat="1" ht="23.25" customHeight="1">
      <c r="A83"/>
      <c r="B83" s="20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s="39" customFormat="1" ht="23.25" customHeight="1">
      <c r="A84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s="39" customFormat="1" ht="23.25" customHeight="1">
      <c r="A85"/>
      <c r="B85" s="50"/>
      <c r="C85" s="48"/>
      <c r="D85" s="48"/>
      <c r="E85" s="48"/>
      <c r="F85" s="48"/>
      <c r="G85" s="48"/>
      <c r="H85" s="48"/>
      <c r="I85" s="48"/>
      <c r="J85" s="48"/>
      <c r="K85" s="47"/>
      <c r="L85" s="47"/>
      <c r="M85" s="47"/>
      <c r="N85" s="47"/>
      <c r="O85" s="47"/>
      <c r="P85" s="48"/>
    </row>
    <row r="86" spans="1:16" s="39" customFormat="1" ht="23.25" customHeight="1">
      <c r="A86"/>
      <c r="B86" s="111"/>
      <c r="C86" s="112"/>
      <c r="D86" s="112"/>
      <c r="E86" s="112"/>
      <c r="F86" s="112"/>
      <c r="G86" s="112"/>
      <c r="H86" s="112"/>
      <c r="I86" s="112"/>
      <c r="J86" s="112"/>
      <c r="K86" s="113"/>
      <c r="L86" s="113"/>
      <c r="M86" s="113"/>
      <c r="N86" s="113"/>
      <c r="O86" s="113"/>
      <c r="P86" s="46"/>
    </row>
    <row r="87" spans="1:16" s="39" customFormat="1" ht="23.25" customHeight="1">
      <c r="A87"/>
      <c r="B87" s="114"/>
      <c r="C87" s="115"/>
      <c r="D87" s="115"/>
      <c r="E87" s="115"/>
      <c r="F87" s="115"/>
      <c r="G87" s="115"/>
      <c r="H87" s="115"/>
      <c r="I87" s="115"/>
      <c r="J87" s="115"/>
      <c r="K87" s="116"/>
      <c r="L87" s="116"/>
      <c r="M87" s="116"/>
      <c r="N87" s="116"/>
      <c r="O87" s="116"/>
      <c r="P87" s="117"/>
    </row>
    <row r="88" spans="1:16" s="39" customFormat="1" ht="23.25" customHeight="1">
      <c r="A88"/>
      <c r="B88" s="114"/>
      <c r="C88" s="115"/>
      <c r="D88" s="115"/>
      <c r="E88" s="115"/>
      <c r="F88" s="115"/>
      <c r="G88" s="115"/>
      <c r="H88" s="115"/>
      <c r="I88" s="115"/>
      <c r="J88" s="115"/>
      <c r="K88" s="116"/>
      <c r="L88" s="116"/>
      <c r="M88" s="116"/>
      <c r="N88" s="116"/>
      <c r="O88" s="116"/>
      <c r="P88" s="117"/>
    </row>
    <row r="89" spans="1:16" s="39" customFormat="1" ht="23.25" customHeight="1">
      <c r="A89"/>
      <c r="B89" s="119"/>
      <c r="C89" s="120"/>
      <c r="D89" s="120"/>
      <c r="E89" s="120"/>
      <c r="F89" s="120"/>
      <c r="G89" s="120"/>
      <c r="H89" s="120"/>
      <c r="I89" s="120"/>
      <c r="J89" s="120"/>
      <c r="K89" s="121"/>
      <c r="L89" s="121"/>
      <c r="M89" s="121"/>
      <c r="N89" s="121"/>
      <c r="O89" s="121"/>
      <c r="P89" s="117"/>
    </row>
    <row r="90" spans="1:16" s="39" customFormat="1" ht="23.25" customHeight="1">
      <c r="A90"/>
      <c r="B90" s="20"/>
      <c r="C90" s="42"/>
      <c r="D90" s="42"/>
      <c r="E90" s="42"/>
      <c r="F90" s="42"/>
      <c r="G90" s="42"/>
      <c r="H90" s="42"/>
      <c r="I90" s="42"/>
      <c r="J90" s="42"/>
      <c r="K90" s="47"/>
      <c r="L90" s="47"/>
      <c r="M90" s="47"/>
      <c r="N90" s="47"/>
      <c r="O90" s="47"/>
      <c r="P90" s="42"/>
    </row>
    <row r="91" spans="1:16" s="39" customFormat="1" ht="23.25" customHeight="1">
      <c r="A91"/>
      <c r="B91" s="42"/>
      <c r="C91" s="42"/>
      <c r="D91" s="42"/>
      <c r="E91" s="42"/>
      <c r="F91" s="42"/>
      <c r="G91" s="42"/>
      <c r="H91" s="42"/>
      <c r="I91" s="42"/>
      <c r="J91" s="42"/>
      <c r="K91" s="47"/>
      <c r="L91" s="47"/>
      <c r="M91" s="47"/>
      <c r="N91" s="47"/>
      <c r="O91" s="47"/>
      <c r="P91" s="42"/>
    </row>
    <row r="92" spans="1:16" s="39" customFormat="1" ht="23.25" customHeight="1">
      <c r="A92"/>
      <c r="B92" s="42"/>
      <c r="C92" s="42"/>
      <c r="D92" s="42"/>
      <c r="E92" s="42"/>
      <c r="F92" s="42"/>
      <c r="G92" s="42"/>
      <c r="H92" s="42"/>
      <c r="I92" s="42"/>
      <c r="J92" s="42"/>
      <c r="K92" s="47"/>
      <c r="L92" s="47"/>
      <c r="M92" s="47"/>
      <c r="N92" s="47"/>
      <c r="O92" s="47"/>
      <c r="P92" s="42"/>
    </row>
    <row r="93" spans="1:16" s="39" customFormat="1" ht="23.25" customHeight="1">
      <c r="A93"/>
      <c r="B93" s="42"/>
      <c r="C93" s="42"/>
      <c r="D93" s="42"/>
      <c r="E93" s="42"/>
      <c r="F93" s="42"/>
      <c r="G93" s="42"/>
      <c r="H93" s="42"/>
      <c r="I93" s="42"/>
      <c r="J93" s="42"/>
      <c r="K93" s="47"/>
      <c r="L93" s="47"/>
      <c r="M93" s="47"/>
      <c r="N93" s="47"/>
      <c r="O93" s="47"/>
      <c r="P93" s="42"/>
    </row>
    <row r="94" spans="1:16" s="39" customFormat="1" ht="23.25" customHeight="1">
      <c r="A94"/>
      <c r="B94" s="42"/>
      <c r="C94" s="42"/>
      <c r="D94" s="42"/>
      <c r="E94" s="42"/>
      <c r="F94" s="42"/>
      <c r="G94" s="42"/>
      <c r="H94" s="42"/>
      <c r="I94" s="42"/>
      <c r="J94" s="42"/>
      <c r="K94" s="47"/>
      <c r="L94" s="47"/>
      <c r="M94" s="47"/>
      <c r="N94" s="47"/>
      <c r="O94" s="47"/>
      <c r="P94" s="42"/>
    </row>
    <row r="95" spans="1:16" s="39" customFormat="1" ht="23.25" customHeight="1">
      <c r="A95"/>
      <c r="B95" s="42"/>
      <c r="C95" s="42"/>
      <c r="D95" s="42"/>
      <c r="E95" s="42"/>
      <c r="F95" s="42"/>
      <c r="G95" s="42"/>
      <c r="H95" s="42"/>
      <c r="I95" s="42"/>
      <c r="J95" s="42"/>
      <c r="K95" s="47"/>
      <c r="L95" s="47"/>
      <c r="M95" s="47"/>
      <c r="N95" s="47"/>
      <c r="O95" s="47"/>
      <c r="P95" s="42"/>
    </row>
    <row r="96" spans="1:16" s="39" customFormat="1" ht="23.25" customHeight="1">
      <c r="A96"/>
      <c r="B96" s="42"/>
      <c r="C96" s="42"/>
      <c r="D96" s="42"/>
      <c r="E96" s="42"/>
      <c r="F96" s="42"/>
      <c r="G96" s="42"/>
      <c r="H96" s="42"/>
      <c r="I96" s="42"/>
      <c r="J96" s="42"/>
      <c r="K96" s="47"/>
      <c r="L96" s="47"/>
      <c r="M96" s="47"/>
      <c r="N96" s="47"/>
      <c r="O96" s="47"/>
      <c r="P96" s="42"/>
    </row>
    <row r="97" spans="1:16" s="39" customFormat="1" ht="23.25" customHeight="1">
      <c r="A97"/>
      <c r="B97" s="42"/>
      <c r="C97" s="42"/>
      <c r="D97" s="42"/>
      <c r="E97" s="42"/>
      <c r="F97" s="42"/>
      <c r="G97" s="42"/>
      <c r="H97" s="42"/>
      <c r="I97" s="42"/>
      <c r="J97" s="42"/>
      <c r="K97" s="47"/>
      <c r="L97" s="47"/>
      <c r="M97" s="47"/>
      <c r="N97" s="47"/>
      <c r="O97" s="47"/>
      <c r="P97" s="42"/>
    </row>
    <row r="98" spans="1:16" s="39" customFormat="1" ht="23.25" customHeight="1">
      <c r="A98"/>
      <c r="B98" s="42"/>
      <c r="C98" s="42"/>
      <c r="D98" s="42"/>
      <c r="E98" s="42"/>
      <c r="F98" s="42"/>
      <c r="G98" s="42"/>
      <c r="H98" s="42"/>
      <c r="I98" s="42"/>
      <c r="J98" s="42"/>
      <c r="K98" s="47"/>
      <c r="L98" s="47"/>
      <c r="M98" s="47"/>
      <c r="N98" s="47"/>
      <c r="O98" s="47"/>
      <c r="P98" s="42"/>
    </row>
    <row r="99" spans="1:16" s="39" customFormat="1" ht="23.25" customHeight="1">
      <c r="A99"/>
      <c r="B99" s="42"/>
      <c r="C99" s="42"/>
      <c r="D99" s="42"/>
      <c r="E99" s="42"/>
      <c r="F99" s="42"/>
      <c r="G99" s="42"/>
      <c r="H99" s="42"/>
      <c r="I99" s="42"/>
      <c r="J99" s="42"/>
      <c r="K99" s="47"/>
      <c r="L99" s="47"/>
      <c r="M99" s="47"/>
      <c r="N99" s="47"/>
      <c r="O99" s="47"/>
      <c r="P99" s="42"/>
    </row>
    <row r="100" spans="1:16" s="39" customFormat="1" ht="23.25" customHeight="1">
      <c r="A100"/>
      <c r="B100" s="42"/>
      <c r="C100" s="42"/>
      <c r="D100" s="42"/>
      <c r="E100" s="42"/>
      <c r="F100" s="42"/>
      <c r="G100" s="42"/>
      <c r="H100" s="42"/>
      <c r="I100" s="42"/>
      <c r="J100" s="42"/>
      <c r="K100" s="47"/>
      <c r="L100" s="47"/>
      <c r="M100" s="47"/>
      <c r="N100" s="47"/>
      <c r="O100" s="47"/>
      <c r="P100" s="42"/>
    </row>
    <row r="101" spans="1:16" s="39" customFormat="1" ht="23.25" customHeight="1">
      <c r="A101"/>
      <c r="B101" s="42"/>
      <c r="C101" s="42"/>
      <c r="D101" s="42"/>
      <c r="E101" s="42"/>
      <c r="F101" s="42"/>
      <c r="G101" s="42"/>
      <c r="H101" s="42"/>
      <c r="I101" s="42"/>
      <c r="J101" s="42"/>
      <c r="K101" s="47"/>
      <c r="L101" s="47"/>
      <c r="M101" s="47"/>
      <c r="N101" s="47"/>
      <c r="O101" s="47"/>
      <c r="P101" s="42"/>
    </row>
    <row r="102" spans="1:16" s="39" customFormat="1" ht="23.25" customHeight="1">
      <c r="A102"/>
      <c r="B102" s="42"/>
      <c r="C102" s="42"/>
      <c r="D102" s="42"/>
      <c r="E102" s="42"/>
      <c r="F102" s="42"/>
      <c r="G102" s="42"/>
      <c r="H102" s="42"/>
      <c r="I102" s="42"/>
      <c r="J102" s="42"/>
      <c r="K102" s="47"/>
      <c r="L102" s="47"/>
      <c r="M102" s="47"/>
      <c r="N102" s="47"/>
      <c r="O102" s="47"/>
      <c r="P102" s="42"/>
    </row>
    <row r="103" spans="1:16" s="39" customFormat="1" ht="23.25" customHeight="1">
      <c r="A103"/>
      <c r="B103" s="42"/>
      <c r="C103" s="42"/>
      <c r="D103" s="42"/>
      <c r="E103" s="42"/>
      <c r="F103" s="42"/>
      <c r="G103" s="42"/>
      <c r="H103" s="42"/>
      <c r="I103" s="42"/>
      <c r="J103" s="42"/>
      <c r="K103" s="47"/>
      <c r="L103" s="47"/>
      <c r="M103" s="47"/>
      <c r="N103" s="47"/>
      <c r="O103" s="47"/>
      <c r="P103" s="42"/>
    </row>
    <row r="104" spans="1:16" s="39" customFormat="1" ht="23.25" customHeight="1">
      <c r="A104"/>
      <c r="B104" s="42"/>
      <c r="C104" s="42"/>
      <c r="D104" s="42"/>
      <c r="E104" s="42"/>
      <c r="F104" s="42"/>
      <c r="G104" s="42"/>
      <c r="H104" s="42"/>
      <c r="I104" s="42"/>
      <c r="J104" s="42"/>
      <c r="K104" s="47"/>
      <c r="L104" s="47"/>
      <c r="M104" s="47"/>
      <c r="N104" s="47"/>
      <c r="O104" s="47"/>
      <c r="P104" s="42"/>
    </row>
    <row r="105" spans="1:16" s="39" customFormat="1" ht="23.25" customHeight="1">
      <c r="A105"/>
      <c r="B105" s="42"/>
      <c r="C105" s="42"/>
      <c r="D105" s="42"/>
      <c r="E105" s="42"/>
      <c r="F105" s="42"/>
      <c r="G105" s="42"/>
      <c r="H105" s="42"/>
      <c r="I105" s="42"/>
      <c r="J105" s="42"/>
      <c r="K105" s="47"/>
      <c r="L105" s="47"/>
      <c r="M105" s="47"/>
      <c r="N105" s="47"/>
      <c r="O105" s="47"/>
      <c r="P105" s="42"/>
    </row>
    <row r="106" spans="1:16" s="39" customFormat="1" ht="23.25" customHeight="1">
      <c r="A106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s="39" customFormat="1" ht="23.25" customHeight="1">
      <c r="A107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s="39" customFormat="1" ht="23.25" customHeight="1">
      <c r="A108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6" s="39" customFormat="1" ht="23.25" customHeight="1">
      <c r="A10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6" s="39" customFormat="1" ht="23.25" customHeight="1">
      <c r="A1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s="39" customFormat="1" ht="23.25" customHeight="1">
      <c r="A11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s="39" customFormat="1" ht="23.25" customHeight="1">
      <c r="A11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s="39" customFormat="1" ht="23.25" customHeight="1">
      <c r="A113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1:16" s="39" customFormat="1" ht="23.25" customHeight="1">
      <c r="A114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1:16" s="39" customFormat="1" ht="23.25" customHeight="1">
      <c r="A115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  <row r="116" spans="1:16" s="39" customFormat="1" ht="23.25" customHeight="1">
      <c r="A116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s="39" customFormat="1" ht="23.25" customHeight="1">
      <c r="A117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s="39" customFormat="1" ht="23.25" customHeight="1">
      <c r="A11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s="39" customFormat="1" ht="23.25" customHeight="1">
      <c r="A11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s="39" customFormat="1" ht="23.25" customHeight="1">
      <c r="A12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s="39" customFormat="1" ht="23.25" customHeight="1">
      <c r="A12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s="39" customFormat="1" ht="23.25" customHeight="1">
      <c r="A12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s="39" customFormat="1" ht="23.25" customHeight="1">
      <c r="A123"/>
    </row>
    <row r="124" spans="1:16" s="39" customFormat="1" ht="23.25" customHeight="1">
      <c r="A124"/>
    </row>
    <row r="125" spans="1:16" s="39" customFormat="1" ht="23.25" customHeight="1">
      <c r="A125"/>
    </row>
    <row r="126" spans="1:16" s="39" customFormat="1" ht="23.25" customHeight="1">
      <c r="A126"/>
    </row>
    <row r="127" spans="1:16" s="39" customFormat="1" ht="23.25" customHeight="1">
      <c r="A127"/>
    </row>
    <row r="128" spans="1:16" s="39" customFormat="1" ht="23.25" customHeight="1">
      <c r="A128"/>
    </row>
    <row r="129" spans="1:1" s="39" customFormat="1" ht="23.25" customHeight="1">
      <c r="A129"/>
    </row>
    <row r="130" spans="1:1" s="39" customFormat="1" ht="23.25" customHeight="1">
      <c r="A130"/>
    </row>
    <row r="131" spans="1:1" s="39" customFormat="1" ht="23.25" customHeight="1">
      <c r="A131"/>
    </row>
    <row r="132" spans="1:1" s="39" customFormat="1" ht="23.25" customHeight="1">
      <c r="A132"/>
    </row>
    <row r="133" spans="1:1" s="39" customFormat="1" ht="23.25" customHeight="1">
      <c r="A133"/>
    </row>
    <row r="134" spans="1:1" s="39" customFormat="1" ht="23.25" customHeight="1">
      <c r="A134"/>
    </row>
    <row r="135" spans="1:1" s="39" customFormat="1" ht="23.25" customHeight="1">
      <c r="A135"/>
    </row>
    <row r="136" spans="1:1" s="39" customFormat="1" ht="23.25" customHeight="1">
      <c r="A136"/>
    </row>
    <row r="137" spans="1:1" s="39" customFormat="1" ht="23.25" customHeight="1">
      <c r="A137"/>
    </row>
    <row r="138" spans="1:1" s="39" customFormat="1" ht="23.25" customHeight="1">
      <c r="A138"/>
    </row>
    <row r="139" spans="1:1" s="39" customFormat="1" ht="23.25" customHeight="1">
      <c r="A139"/>
    </row>
    <row r="140" spans="1:1" s="39" customFormat="1" ht="23.25" customHeight="1">
      <c r="A140"/>
    </row>
    <row r="141" spans="1:1" s="39" customFormat="1" ht="23.25" customHeight="1">
      <c r="A141"/>
    </row>
    <row r="142" spans="1:1" s="39" customFormat="1" ht="23.25" customHeight="1">
      <c r="A142"/>
    </row>
    <row r="143" spans="1:1" s="39" customFormat="1" ht="23.25" customHeight="1">
      <c r="A143"/>
    </row>
    <row r="144" spans="1:1" s="39" customFormat="1" ht="23.25" customHeight="1">
      <c r="A144"/>
    </row>
    <row r="145" spans="1:1" s="39" customFormat="1" ht="23.25" customHeight="1">
      <c r="A145"/>
    </row>
    <row r="146" spans="1:1" s="39" customFormat="1" ht="23.25" customHeight="1">
      <c r="A146"/>
    </row>
    <row r="147" spans="1:1" s="39" customFormat="1" ht="23.25" customHeight="1">
      <c r="A147"/>
    </row>
    <row r="148" spans="1:1" s="39" customFormat="1" ht="23.25" customHeight="1">
      <c r="A148"/>
    </row>
    <row r="149" spans="1:1" s="39" customFormat="1" ht="23.25" customHeight="1">
      <c r="A149"/>
    </row>
    <row r="150" spans="1:1" s="39" customFormat="1" ht="23.25" customHeight="1">
      <c r="A150"/>
    </row>
    <row r="151" spans="1:1" s="39" customFormat="1" ht="23.25" customHeight="1">
      <c r="A151"/>
    </row>
    <row r="152" spans="1:1" s="39" customFormat="1" ht="23.25" customHeight="1">
      <c r="A152"/>
    </row>
    <row r="153" spans="1:1" s="39" customFormat="1" ht="23.25" customHeight="1">
      <c r="A153"/>
    </row>
    <row r="154" spans="1:1" s="39" customFormat="1" ht="23.25" customHeight="1">
      <c r="A154"/>
    </row>
    <row r="155" spans="1:1" s="39" customFormat="1" ht="23.25" customHeight="1">
      <c r="A155"/>
    </row>
    <row r="156" spans="1:1" s="39" customFormat="1" ht="23.25" customHeight="1">
      <c r="A156"/>
    </row>
    <row r="157" spans="1:1" s="39" customFormat="1" ht="23.25" customHeight="1">
      <c r="A157"/>
    </row>
    <row r="158" spans="1:1" s="39" customFormat="1" ht="23.25" customHeight="1">
      <c r="A158"/>
    </row>
    <row r="159" spans="1:1" s="39" customFormat="1" ht="23.25" customHeight="1">
      <c r="A159"/>
    </row>
    <row r="160" spans="1:1" s="39" customFormat="1" ht="23.25" customHeight="1">
      <c r="A160"/>
    </row>
    <row r="161" spans="1:1" s="39" customFormat="1" ht="23.25" customHeight="1">
      <c r="A161"/>
    </row>
    <row r="162" spans="1:1" s="39" customFormat="1" ht="23.25" customHeight="1">
      <c r="A162"/>
    </row>
    <row r="163" spans="1:1" s="39" customFormat="1" ht="23.25" customHeight="1">
      <c r="A163"/>
    </row>
    <row r="164" spans="1:1" s="39" customFormat="1" ht="23.25" customHeight="1">
      <c r="A164"/>
    </row>
    <row r="165" spans="1:1" s="39" customFormat="1" ht="23.25" customHeight="1">
      <c r="A165"/>
    </row>
    <row r="166" spans="1:1" s="39" customFormat="1" ht="23.25" customHeight="1">
      <c r="A166"/>
    </row>
    <row r="167" spans="1:1" s="39" customFormat="1" ht="23.25" customHeight="1">
      <c r="A167"/>
    </row>
    <row r="168" spans="1:1" s="39" customFormat="1" ht="23.25" customHeight="1">
      <c r="A168"/>
    </row>
    <row r="169" spans="1:1" s="39" customFormat="1" ht="23.25" customHeight="1">
      <c r="A169"/>
    </row>
    <row r="170" spans="1:1" s="39" customFormat="1" ht="23.25" customHeight="1">
      <c r="A170"/>
    </row>
    <row r="171" spans="1:1" ht="23.25" customHeight="1"/>
    <row r="172" spans="1:1" ht="23.25" customHeight="1"/>
    <row r="173" spans="1:1" ht="23.25" customHeight="1"/>
    <row r="174" spans="1:1" ht="23.25" customHeight="1"/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2717-1B34-45A2-AA08-265844BCAA38}">
  <sheetPr codeName="Planilha19">
    <tabColor rgb="FF008000"/>
  </sheetPr>
  <dimension ref="A1:R232"/>
  <sheetViews>
    <sheetView showGridLines="0" zoomScale="85" zoomScaleNormal="85" workbookViewId="0">
      <selection activeCell="L10" sqref="L10"/>
    </sheetView>
  </sheetViews>
  <sheetFormatPr defaultColWidth="0" defaultRowHeight="15"/>
  <cols>
    <col min="1" max="1" width="2.7109375" customWidth="1"/>
    <col min="2" max="2" width="48.7109375" customWidth="1"/>
    <col min="3" max="15" width="13.7109375" customWidth="1"/>
    <col min="16" max="16" width="14.7109375" customWidth="1"/>
    <col min="17" max="17" width="9.140625" customWidth="1"/>
    <col min="18" max="18" width="8.5703125" customWidth="1"/>
    <col min="19" max="16384" width="9.140625" hidden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6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6"/>
    </row>
    <row r="4" spans="1:1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6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11" spans="1:18" ht="23.25" customHeight="1"/>
    <row r="12" spans="1:18" s="39" customFormat="1" ht="23.25" customHeight="1" thickBot="1">
      <c r="A12"/>
      <c r="B12" s="50" t="s">
        <v>549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8" s="39" customFormat="1" ht="50.1" customHeight="1">
      <c r="A13"/>
      <c r="B13" s="124" t="s">
        <v>159</v>
      </c>
      <c r="C13" s="125" t="s">
        <v>255</v>
      </c>
      <c r="D13" s="125" t="s">
        <v>256</v>
      </c>
      <c r="E13" s="125" t="s">
        <v>257</v>
      </c>
      <c r="F13" s="125" t="s">
        <v>258</v>
      </c>
      <c r="G13" s="125" t="s">
        <v>259</v>
      </c>
      <c r="H13" s="125" t="s">
        <v>260</v>
      </c>
      <c r="I13" s="125" t="s">
        <v>261</v>
      </c>
      <c r="J13" s="125" t="s">
        <v>262</v>
      </c>
      <c r="K13" s="125" t="s">
        <v>263</v>
      </c>
      <c r="L13" s="125" t="s">
        <v>264</v>
      </c>
      <c r="M13" s="125" t="s">
        <v>265</v>
      </c>
      <c r="N13" s="125" t="s">
        <v>266</v>
      </c>
      <c r="O13" s="125" t="s">
        <v>591</v>
      </c>
      <c r="P13" s="60" t="s">
        <v>577</v>
      </c>
    </row>
    <row r="14" spans="1:18" s="39" customFormat="1" ht="23.25" customHeight="1">
      <c r="A14"/>
      <c r="B14" s="165" t="s">
        <v>9</v>
      </c>
      <c r="C14" s="147"/>
      <c r="D14" s="147"/>
      <c r="E14" s="147"/>
      <c r="F14" s="147"/>
      <c r="G14" s="147"/>
      <c r="H14" s="147"/>
      <c r="I14" s="147"/>
      <c r="J14" s="147"/>
      <c r="K14" s="252"/>
      <c r="L14" s="252"/>
      <c r="M14" s="252"/>
      <c r="N14" s="252"/>
      <c r="O14" s="252"/>
      <c r="P14" s="607"/>
    </row>
    <row r="15" spans="1:18" s="39" customFormat="1" ht="23.25" customHeight="1">
      <c r="A15"/>
      <c r="B15" s="159" t="s">
        <v>19</v>
      </c>
      <c r="C15" s="176">
        <v>22</v>
      </c>
      <c r="D15" s="176">
        <v>24</v>
      </c>
      <c r="E15" s="176">
        <v>29</v>
      </c>
      <c r="F15" s="176">
        <v>42</v>
      </c>
      <c r="G15" s="176">
        <v>51</v>
      </c>
      <c r="H15" s="176">
        <v>53</v>
      </c>
      <c r="I15" s="176">
        <v>52</v>
      </c>
      <c r="J15" s="176">
        <v>50</v>
      </c>
      <c r="K15" s="176">
        <v>52</v>
      </c>
      <c r="L15" s="139">
        <v>52</v>
      </c>
      <c r="M15" s="139">
        <v>51</v>
      </c>
      <c r="N15" s="139">
        <v>52</v>
      </c>
      <c r="O15" s="605">
        <v>53</v>
      </c>
      <c r="P15" s="532">
        <f>IF(ISERROR(O15/C15-1),"-",(O15/C15-1))</f>
        <v>1.4090909090909092</v>
      </c>
    </row>
    <row r="16" spans="1:18" s="39" customFormat="1" ht="23.25" customHeight="1">
      <c r="A16"/>
      <c r="B16" s="161" t="s">
        <v>145</v>
      </c>
      <c r="C16" s="115" t="s">
        <v>100</v>
      </c>
      <c r="D16" s="115" t="s">
        <v>100</v>
      </c>
      <c r="E16" s="115" t="s">
        <v>100</v>
      </c>
      <c r="F16" s="115" t="s">
        <v>100</v>
      </c>
      <c r="G16" s="115" t="s">
        <v>100</v>
      </c>
      <c r="H16" s="115" t="s">
        <v>100</v>
      </c>
      <c r="I16" s="115" t="s">
        <v>100</v>
      </c>
      <c r="J16" s="115">
        <v>9</v>
      </c>
      <c r="K16" s="115">
        <v>13</v>
      </c>
      <c r="L16" s="116">
        <v>18</v>
      </c>
      <c r="M16" s="116">
        <v>20</v>
      </c>
      <c r="N16" s="116">
        <v>14</v>
      </c>
      <c r="O16" s="605">
        <v>8</v>
      </c>
      <c r="P16" s="532" t="str">
        <f t="shared" ref="P16:P23" si="0">IF(ISERROR(O16/C16-1),"-",(O16/C16-1))</f>
        <v>-</v>
      </c>
    </row>
    <row r="17" spans="1:16" s="39" customFormat="1" ht="23.25" customHeight="1">
      <c r="A17"/>
      <c r="B17" s="161" t="s">
        <v>41</v>
      </c>
      <c r="C17" s="115" t="s">
        <v>100</v>
      </c>
      <c r="D17" s="115" t="s">
        <v>100</v>
      </c>
      <c r="E17" s="115" t="s">
        <v>100</v>
      </c>
      <c r="F17" s="115" t="s">
        <v>100</v>
      </c>
      <c r="G17" s="115" t="s">
        <v>100</v>
      </c>
      <c r="H17" s="115" t="s">
        <v>100</v>
      </c>
      <c r="I17" s="115" t="s">
        <v>100</v>
      </c>
      <c r="J17" s="115" t="s">
        <v>100</v>
      </c>
      <c r="K17" s="115">
        <v>9</v>
      </c>
      <c r="L17" s="116">
        <v>18</v>
      </c>
      <c r="M17" s="116">
        <v>27</v>
      </c>
      <c r="N17" s="116">
        <v>30</v>
      </c>
      <c r="O17" s="605">
        <v>33</v>
      </c>
      <c r="P17" s="532" t="str">
        <f t="shared" si="0"/>
        <v>-</v>
      </c>
    </row>
    <row r="18" spans="1:16" s="39" customFormat="1" ht="23.25" customHeight="1">
      <c r="A18"/>
      <c r="B18" s="161" t="s">
        <v>52</v>
      </c>
      <c r="C18" s="115" t="s">
        <v>100</v>
      </c>
      <c r="D18" s="115" t="s">
        <v>100</v>
      </c>
      <c r="E18" s="115" t="s">
        <v>100</v>
      </c>
      <c r="F18" s="115" t="s">
        <v>100</v>
      </c>
      <c r="G18" s="115" t="s">
        <v>100</v>
      </c>
      <c r="H18" s="115" t="s">
        <v>100</v>
      </c>
      <c r="I18" s="115" t="s">
        <v>100</v>
      </c>
      <c r="J18" s="115" t="s">
        <v>100</v>
      </c>
      <c r="K18" s="115">
        <v>6</v>
      </c>
      <c r="L18" s="116">
        <v>14</v>
      </c>
      <c r="M18" s="116">
        <v>20</v>
      </c>
      <c r="N18" s="116">
        <v>25</v>
      </c>
      <c r="O18" s="605">
        <v>28</v>
      </c>
      <c r="P18" s="532" t="str">
        <f t="shared" si="0"/>
        <v>-</v>
      </c>
    </row>
    <row r="19" spans="1:16" s="39" customFormat="1" ht="23.25" customHeight="1">
      <c r="A19"/>
      <c r="B19" s="240" t="s">
        <v>37</v>
      </c>
      <c r="C19" s="115" t="s">
        <v>100</v>
      </c>
      <c r="D19" s="115" t="s">
        <v>100</v>
      </c>
      <c r="E19" s="115" t="s">
        <v>100</v>
      </c>
      <c r="F19" s="115" t="s">
        <v>100</v>
      </c>
      <c r="G19" s="115" t="s">
        <v>100</v>
      </c>
      <c r="H19" s="115" t="s">
        <v>100</v>
      </c>
      <c r="I19" s="115" t="s">
        <v>100</v>
      </c>
      <c r="J19" s="115" t="s">
        <v>100</v>
      </c>
      <c r="K19" s="115">
        <v>10</v>
      </c>
      <c r="L19" s="116">
        <v>20</v>
      </c>
      <c r="M19" s="116">
        <v>29</v>
      </c>
      <c r="N19" s="116">
        <v>38</v>
      </c>
      <c r="O19" s="605">
        <v>33</v>
      </c>
      <c r="P19" s="532" t="str">
        <f t="shared" si="0"/>
        <v>-</v>
      </c>
    </row>
    <row r="20" spans="1:16" s="39" customFormat="1" ht="23.25" customHeight="1">
      <c r="A20"/>
      <c r="B20" s="161" t="s">
        <v>28</v>
      </c>
      <c r="C20" s="115" t="s">
        <v>100</v>
      </c>
      <c r="D20" s="115" t="s">
        <v>100</v>
      </c>
      <c r="E20" s="115" t="s">
        <v>100</v>
      </c>
      <c r="F20" s="115" t="s">
        <v>100</v>
      </c>
      <c r="G20" s="115">
        <v>9</v>
      </c>
      <c r="H20" s="115">
        <v>19</v>
      </c>
      <c r="I20" s="115">
        <v>28</v>
      </c>
      <c r="J20" s="115">
        <v>32</v>
      </c>
      <c r="K20" s="115">
        <v>29</v>
      </c>
      <c r="L20" s="116">
        <v>38</v>
      </c>
      <c r="M20" s="116">
        <v>36</v>
      </c>
      <c r="N20" s="116">
        <v>38</v>
      </c>
      <c r="O20" s="605">
        <v>39</v>
      </c>
      <c r="P20" s="532" t="str">
        <f t="shared" si="0"/>
        <v>-</v>
      </c>
    </row>
    <row r="21" spans="1:16" s="39" customFormat="1" ht="23.25" customHeight="1">
      <c r="A21"/>
      <c r="B21" s="161" t="s">
        <v>34</v>
      </c>
      <c r="C21" s="115" t="s">
        <v>100</v>
      </c>
      <c r="D21" s="115" t="s">
        <v>100</v>
      </c>
      <c r="E21" s="115" t="s">
        <v>100</v>
      </c>
      <c r="F21" s="115" t="s">
        <v>100</v>
      </c>
      <c r="G21" s="115" t="s">
        <v>100</v>
      </c>
      <c r="H21" s="115" t="s">
        <v>100</v>
      </c>
      <c r="I21" s="115" t="s">
        <v>100</v>
      </c>
      <c r="J21" s="115">
        <v>10</v>
      </c>
      <c r="K21" s="115">
        <v>20</v>
      </c>
      <c r="L21" s="116">
        <v>29</v>
      </c>
      <c r="M21" s="116">
        <v>35</v>
      </c>
      <c r="N21" s="116">
        <v>40</v>
      </c>
      <c r="O21" s="605">
        <v>36</v>
      </c>
      <c r="P21" s="532" t="str">
        <f t="shared" si="0"/>
        <v>-</v>
      </c>
    </row>
    <row r="22" spans="1:16" s="39" customFormat="1" ht="23.25" customHeight="1">
      <c r="B22" s="161" t="s">
        <v>24</v>
      </c>
      <c r="C22" s="115" t="s">
        <v>100</v>
      </c>
      <c r="D22" s="115" t="s">
        <v>100</v>
      </c>
      <c r="E22" s="115" t="s">
        <v>100</v>
      </c>
      <c r="F22" s="115" t="s">
        <v>100</v>
      </c>
      <c r="G22" s="115" t="s">
        <v>100</v>
      </c>
      <c r="H22" s="115">
        <v>10</v>
      </c>
      <c r="I22" s="115">
        <v>20</v>
      </c>
      <c r="J22" s="115">
        <v>30</v>
      </c>
      <c r="K22" s="115">
        <v>37</v>
      </c>
      <c r="L22" s="116">
        <v>30</v>
      </c>
      <c r="M22" s="116">
        <v>29</v>
      </c>
      <c r="N22" s="116">
        <v>30</v>
      </c>
      <c r="O22" s="605">
        <v>35</v>
      </c>
      <c r="P22" s="532" t="str">
        <f t="shared" si="0"/>
        <v>-</v>
      </c>
    </row>
    <row r="23" spans="1:16" s="39" customFormat="1" ht="23.25" customHeight="1">
      <c r="B23" s="163" t="s">
        <v>71</v>
      </c>
      <c r="C23" s="179" t="s">
        <v>100</v>
      </c>
      <c r="D23" s="179" t="s">
        <v>100</v>
      </c>
      <c r="E23" s="179" t="s">
        <v>100</v>
      </c>
      <c r="F23" s="179" t="s">
        <v>100</v>
      </c>
      <c r="G23" s="179" t="s">
        <v>100</v>
      </c>
      <c r="H23" s="179" t="s">
        <v>100</v>
      </c>
      <c r="I23" s="179" t="s">
        <v>100</v>
      </c>
      <c r="J23" s="179" t="s">
        <v>100</v>
      </c>
      <c r="K23" s="179" t="s">
        <v>100</v>
      </c>
      <c r="L23" s="179" t="s">
        <v>100</v>
      </c>
      <c r="M23" s="179" t="s">
        <v>100</v>
      </c>
      <c r="N23" s="158">
        <v>5</v>
      </c>
      <c r="O23" s="158">
        <v>5</v>
      </c>
      <c r="P23" s="532" t="str">
        <f t="shared" si="0"/>
        <v>-</v>
      </c>
    </row>
    <row r="24" spans="1:16" s="39" customFormat="1" ht="23.25" customHeight="1">
      <c r="B24" s="165" t="s">
        <v>147</v>
      </c>
      <c r="C24" s="144">
        <f>SUM(C15:C23)</f>
        <v>22</v>
      </c>
      <c r="D24" s="144">
        <f t="shared" ref="D24:O24" si="1">SUM(D15:D23)</f>
        <v>24</v>
      </c>
      <c r="E24" s="144">
        <f t="shared" si="1"/>
        <v>29</v>
      </c>
      <c r="F24" s="144">
        <f t="shared" si="1"/>
        <v>42</v>
      </c>
      <c r="G24" s="144">
        <f t="shared" si="1"/>
        <v>60</v>
      </c>
      <c r="H24" s="144">
        <f t="shared" si="1"/>
        <v>82</v>
      </c>
      <c r="I24" s="144">
        <f t="shared" si="1"/>
        <v>100</v>
      </c>
      <c r="J24" s="144">
        <f t="shared" si="1"/>
        <v>131</v>
      </c>
      <c r="K24" s="144">
        <f t="shared" si="1"/>
        <v>176</v>
      </c>
      <c r="L24" s="144">
        <f t="shared" si="1"/>
        <v>219</v>
      </c>
      <c r="M24" s="144">
        <f t="shared" si="1"/>
        <v>247</v>
      </c>
      <c r="N24" s="144">
        <f t="shared" si="1"/>
        <v>272</v>
      </c>
      <c r="O24" s="144">
        <f t="shared" si="1"/>
        <v>270</v>
      </c>
      <c r="P24" s="533">
        <f>IF(ISERROR(O24/C24-1),"-",(O24/C24-1))</f>
        <v>11.272727272727273</v>
      </c>
    </row>
    <row r="25" spans="1:16" s="39" customFormat="1" ht="23.25" customHeight="1">
      <c r="B25" s="165" t="s">
        <v>8</v>
      </c>
      <c r="C25" s="147"/>
      <c r="D25" s="147"/>
      <c r="E25" s="147"/>
      <c r="F25" s="147"/>
      <c r="G25" s="147"/>
      <c r="H25" s="147"/>
      <c r="I25" s="147"/>
      <c r="J25" s="147"/>
      <c r="K25" s="241"/>
      <c r="L25" s="241"/>
      <c r="M25" s="241"/>
      <c r="N25" s="241"/>
      <c r="O25" s="241"/>
      <c r="P25" s="534"/>
    </row>
    <row r="26" spans="1:16" s="39" customFormat="1" ht="23.25" customHeight="1">
      <c r="B26" s="161" t="s">
        <v>148</v>
      </c>
      <c r="C26" s="115" t="s">
        <v>100</v>
      </c>
      <c r="D26" s="115" t="s">
        <v>100</v>
      </c>
      <c r="E26" s="115" t="s">
        <v>100</v>
      </c>
      <c r="F26" s="115" t="s">
        <v>100</v>
      </c>
      <c r="G26" s="115" t="s">
        <v>100</v>
      </c>
      <c r="H26" s="115" t="s">
        <v>100</v>
      </c>
      <c r="I26" s="115" t="s">
        <v>100</v>
      </c>
      <c r="J26" s="115" t="s">
        <v>100</v>
      </c>
      <c r="K26" s="115">
        <v>19</v>
      </c>
      <c r="L26" s="116">
        <v>19</v>
      </c>
      <c r="M26" s="116">
        <v>25</v>
      </c>
      <c r="N26" s="116">
        <v>35</v>
      </c>
      <c r="O26" s="605">
        <v>11</v>
      </c>
      <c r="P26" s="532" t="str">
        <f>IF(ISERROR(O26/C26-1),"-",(O26/C26-1))</f>
        <v>-</v>
      </c>
    </row>
    <row r="27" spans="1:16" s="39" customFormat="1" ht="23.25" customHeight="1">
      <c r="B27" s="161" t="s">
        <v>57</v>
      </c>
      <c r="C27" s="115" t="s">
        <v>100</v>
      </c>
      <c r="D27" s="115" t="s">
        <v>100</v>
      </c>
      <c r="E27" s="115" t="s">
        <v>100</v>
      </c>
      <c r="F27" s="115" t="s">
        <v>100</v>
      </c>
      <c r="G27" s="115" t="s">
        <v>100</v>
      </c>
      <c r="H27" s="115">
        <v>15</v>
      </c>
      <c r="I27" s="115">
        <v>29</v>
      </c>
      <c r="J27" s="115">
        <v>26</v>
      </c>
      <c r="K27" s="115">
        <v>21</v>
      </c>
      <c r="L27" s="116">
        <v>23</v>
      </c>
      <c r="M27" s="116">
        <v>23</v>
      </c>
      <c r="N27" s="116">
        <v>27</v>
      </c>
      <c r="O27" s="605">
        <v>27</v>
      </c>
      <c r="P27" s="532" t="str">
        <f t="shared" ref="P27:P46" si="2">IF(ISERROR(O27/C27-1),"-",(O27/C27-1))</f>
        <v>-</v>
      </c>
    </row>
    <row r="28" spans="1:16" s="39" customFormat="1" ht="23.25" customHeight="1">
      <c r="B28" s="161" t="s">
        <v>19</v>
      </c>
      <c r="C28" s="115">
        <v>28</v>
      </c>
      <c r="D28" s="115">
        <v>37</v>
      </c>
      <c r="E28" s="115">
        <v>34</v>
      </c>
      <c r="F28" s="115">
        <v>36</v>
      </c>
      <c r="G28" s="115">
        <v>39</v>
      </c>
      <c r="H28" s="115">
        <v>37</v>
      </c>
      <c r="I28" s="115">
        <v>35</v>
      </c>
      <c r="J28" s="115">
        <v>35</v>
      </c>
      <c r="K28" s="115">
        <v>40</v>
      </c>
      <c r="L28" s="116">
        <v>41</v>
      </c>
      <c r="M28" s="116">
        <v>36</v>
      </c>
      <c r="N28" s="116">
        <v>36</v>
      </c>
      <c r="O28" s="605">
        <v>32</v>
      </c>
      <c r="P28" s="532">
        <f t="shared" si="2"/>
        <v>0.14285714285714279</v>
      </c>
    </row>
    <row r="29" spans="1:16" s="39" customFormat="1" ht="23.25" customHeight="1">
      <c r="B29" s="161" t="s">
        <v>61</v>
      </c>
      <c r="C29" s="115" t="s">
        <v>100</v>
      </c>
      <c r="D29" s="115" t="s">
        <v>100</v>
      </c>
      <c r="E29" s="115" t="s">
        <v>100</v>
      </c>
      <c r="F29" s="115" t="s">
        <v>100</v>
      </c>
      <c r="G29" s="115" t="s">
        <v>100</v>
      </c>
      <c r="H29" s="115">
        <v>10</v>
      </c>
      <c r="I29" s="115">
        <v>18</v>
      </c>
      <c r="J29" s="115">
        <v>21</v>
      </c>
      <c r="K29" s="115">
        <v>17</v>
      </c>
      <c r="L29" s="116">
        <v>19</v>
      </c>
      <c r="M29" s="116">
        <v>24</v>
      </c>
      <c r="N29" s="116">
        <v>30</v>
      </c>
      <c r="O29" s="605">
        <v>26</v>
      </c>
      <c r="P29" s="532" t="str">
        <f t="shared" si="2"/>
        <v>-</v>
      </c>
    </row>
    <row r="30" spans="1:16" s="39" customFormat="1" ht="23.25" customHeight="1">
      <c r="B30" s="161" t="s">
        <v>149</v>
      </c>
      <c r="C30" s="115" t="s">
        <v>100</v>
      </c>
      <c r="D30" s="115" t="s">
        <v>100</v>
      </c>
      <c r="E30" s="115" t="s">
        <v>100</v>
      </c>
      <c r="F30" s="115" t="s">
        <v>100</v>
      </c>
      <c r="G30" s="115" t="s">
        <v>100</v>
      </c>
      <c r="H30" s="115">
        <v>13</v>
      </c>
      <c r="I30" s="115">
        <v>27</v>
      </c>
      <c r="J30" s="115">
        <v>28</v>
      </c>
      <c r="K30" s="115">
        <v>35</v>
      </c>
      <c r="L30" s="116">
        <v>28</v>
      </c>
      <c r="M30" s="116">
        <v>28</v>
      </c>
      <c r="N30" s="116">
        <v>27</v>
      </c>
      <c r="O30" s="605">
        <v>23</v>
      </c>
      <c r="P30" s="532" t="str">
        <f t="shared" si="2"/>
        <v>-</v>
      </c>
    </row>
    <row r="31" spans="1:16" s="39" customFormat="1" ht="23.25" customHeight="1">
      <c r="B31" s="161" t="s">
        <v>41</v>
      </c>
      <c r="C31" s="115" t="s">
        <v>100</v>
      </c>
      <c r="D31" s="115" t="s">
        <v>100</v>
      </c>
      <c r="E31" s="115" t="s">
        <v>100</v>
      </c>
      <c r="F31" s="115">
        <v>20</v>
      </c>
      <c r="G31" s="115">
        <v>34</v>
      </c>
      <c r="H31" s="115">
        <v>39</v>
      </c>
      <c r="I31" s="115">
        <v>41</v>
      </c>
      <c r="J31" s="115">
        <v>37</v>
      </c>
      <c r="K31" s="115">
        <v>42</v>
      </c>
      <c r="L31" s="116">
        <v>36</v>
      </c>
      <c r="M31" s="116">
        <v>30</v>
      </c>
      <c r="N31" s="116">
        <v>35</v>
      </c>
      <c r="O31" s="605">
        <v>29</v>
      </c>
      <c r="P31" s="532" t="str">
        <f t="shared" si="2"/>
        <v>-</v>
      </c>
    </row>
    <row r="32" spans="1:16" s="39" customFormat="1" ht="23.25" customHeight="1">
      <c r="B32" s="161" t="s">
        <v>93</v>
      </c>
      <c r="C32" s="115" t="s">
        <v>100</v>
      </c>
      <c r="D32" s="115" t="s">
        <v>100</v>
      </c>
      <c r="E32" s="115" t="s">
        <v>100</v>
      </c>
      <c r="F32" s="115" t="s">
        <v>100</v>
      </c>
      <c r="G32" s="115" t="s">
        <v>100</v>
      </c>
      <c r="H32" s="115" t="s">
        <v>100</v>
      </c>
      <c r="I32" s="115" t="s">
        <v>100</v>
      </c>
      <c r="J32" s="115" t="s">
        <v>100</v>
      </c>
      <c r="K32" s="115" t="s">
        <v>100</v>
      </c>
      <c r="L32" s="115" t="s">
        <v>100</v>
      </c>
      <c r="M32" s="115">
        <v>11</v>
      </c>
      <c r="N32" s="115">
        <v>22</v>
      </c>
      <c r="O32" s="115">
        <v>28</v>
      </c>
      <c r="P32" s="532" t="str">
        <f t="shared" si="2"/>
        <v>-</v>
      </c>
    </row>
    <row r="33" spans="2:16" s="39" customFormat="1" ht="23.25" customHeight="1">
      <c r="B33" s="161" t="s">
        <v>52</v>
      </c>
      <c r="C33" s="115" t="s">
        <v>100</v>
      </c>
      <c r="D33" s="115" t="s">
        <v>100</v>
      </c>
      <c r="E33" s="115" t="s">
        <v>100</v>
      </c>
      <c r="F33" s="115" t="s">
        <v>100</v>
      </c>
      <c r="G33" s="115">
        <v>20</v>
      </c>
      <c r="H33" s="115">
        <v>31</v>
      </c>
      <c r="I33" s="115">
        <v>37</v>
      </c>
      <c r="J33" s="115">
        <v>35</v>
      </c>
      <c r="K33" s="115">
        <v>46</v>
      </c>
      <c r="L33" s="116">
        <v>36</v>
      </c>
      <c r="M33" s="116">
        <v>35</v>
      </c>
      <c r="N33" s="116">
        <v>40</v>
      </c>
      <c r="O33" s="605">
        <v>31</v>
      </c>
      <c r="P33" s="532" t="str">
        <f t="shared" si="2"/>
        <v>-</v>
      </c>
    </row>
    <row r="34" spans="2:16" s="39" customFormat="1" ht="23.25" customHeight="1">
      <c r="B34" s="161" t="s">
        <v>37</v>
      </c>
      <c r="C34" s="115" t="s">
        <v>100</v>
      </c>
      <c r="D34" s="115" t="s">
        <v>100</v>
      </c>
      <c r="E34" s="115">
        <v>14</v>
      </c>
      <c r="F34" s="115">
        <v>32</v>
      </c>
      <c r="G34" s="115">
        <v>36</v>
      </c>
      <c r="H34" s="115">
        <v>41</v>
      </c>
      <c r="I34" s="115">
        <v>41</v>
      </c>
      <c r="J34" s="115">
        <v>37</v>
      </c>
      <c r="K34" s="115">
        <v>37</v>
      </c>
      <c r="L34" s="116">
        <v>41</v>
      </c>
      <c r="M34" s="116">
        <v>44</v>
      </c>
      <c r="N34" s="116">
        <v>45</v>
      </c>
      <c r="O34" s="605">
        <v>39</v>
      </c>
      <c r="P34" s="532" t="str">
        <f t="shared" si="2"/>
        <v>-</v>
      </c>
    </row>
    <row r="35" spans="2:16" s="39" customFormat="1" ht="23.25" customHeight="1">
      <c r="B35" s="161" t="s">
        <v>74</v>
      </c>
      <c r="C35" s="115" t="s">
        <v>100</v>
      </c>
      <c r="D35" s="115" t="s">
        <v>100</v>
      </c>
      <c r="E35" s="115" t="s">
        <v>100</v>
      </c>
      <c r="F35" s="115" t="s">
        <v>100</v>
      </c>
      <c r="G35" s="115" t="s">
        <v>100</v>
      </c>
      <c r="H35" s="115" t="s">
        <v>100</v>
      </c>
      <c r="I35" s="115">
        <v>14</v>
      </c>
      <c r="J35" s="115">
        <v>21</v>
      </c>
      <c r="K35" s="115">
        <v>20</v>
      </c>
      <c r="L35" s="116">
        <v>30</v>
      </c>
      <c r="M35" s="116">
        <v>30</v>
      </c>
      <c r="N35" s="116">
        <v>38</v>
      </c>
      <c r="O35" s="605">
        <v>33</v>
      </c>
      <c r="P35" s="532" t="str">
        <f t="shared" si="2"/>
        <v>-</v>
      </c>
    </row>
    <row r="36" spans="2:16" s="39" customFormat="1" ht="23.25" customHeight="1">
      <c r="B36" s="240" t="s">
        <v>88</v>
      </c>
      <c r="C36" s="115" t="s">
        <v>100</v>
      </c>
      <c r="D36" s="115" t="s">
        <v>100</v>
      </c>
      <c r="E36" s="115" t="s">
        <v>100</v>
      </c>
      <c r="F36" s="115" t="s">
        <v>100</v>
      </c>
      <c r="G36" s="115" t="s">
        <v>100</v>
      </c>
      <c r="H36" s="115" t="s">
        <v>100</v>
      </c>
      <c r="I36" s="115" t="s">
        <v>100</v>
      </c>
      <c r="J36" s="115" t="s">
        <v>100</v>
      </c>
      <c r="K36" s="115">
        <v>11</v>
      </c>
      <c r="L36" s="116">
        <v>8</v>
      </c>
      <c r="M36" s="116">
        <v>11</v>
      </c>
      <c r="N36" s="116">
        <v>18</v>
      </c>
      <c r="O36" s="605">
        <v>13</v>
      </c>
      <c r="P36" s="532" t="str">
        <f t="shared" si="2"/>
        <v>-</v>
      </c>
    </row>
    <row r="37" spans="2:16" s="39" customFormat="1" ht="23.25" customHeight="1">
      <c r="B37" s="161" t="s">
        <v>28</v>
      </c>
      <c r="C37" s="115">
        <v>18</v>
      </c>
      <c r="D37" s="115">
        <v>30</v>
      </c>
      <c r="E37" s="115">
        <v>36</v>
      </c>
      <c r="F37" s="115">
        <v>39</v>
      </c>
      <c r="G37" s="115">
        <v>37</v>
      </c>
      <c r="H37" s="115">
        <v>32</v>
      </c>
      <c r="I37" s="115">
        <v>33</v>
      </c>
      <c r="J37" s="115">
        <v>31</v>
      </c>
      <c r="K37" s="115">
        <v>24</v>
      </c>
      <c r="L37" s="116">
        <v>22</v>
      </c>
      <c r="M37" s="116">
        <v>22</v>
      </c>
      <c r="N37" s="116">
        <v>22</v>
      </c>
      <c r="O37" s="605">
        <v>19</v>
      </c>
      <c r="P37" s="532">
        <f t="shared" si="2"/>
        <v>5.555555555555558E-2</v>
      </c>
    </row>
    <row r="38" spans="2:16" s="39" customFormat="1" ht="23.25" customHeight="1">
      <c r="B38" s="161" t="s">
        <v>90</v>
      </c>
      <c r="C38" s="115" t="s">
        <v>100</v>
      </c>
      <c r="D38" s="115" t="s">
        <v>100</v>
      </c>
      <c r="E38" s="115" t="s">
        <v>100</v>
      </c>
      <c r="F38" s="115" t="s">
        <v>100</v>
      </c>
      <c r="G38" s="115" t="s">
        <v>100</v>
      </c>
      <c r="H38" s="115" t="s">
        <v>100</v>
      </c>
      <c r="I38" s="115" t="s">
        <v>100</v>
      </c>
      <c r="J38" s="115" t="s">
        <v>100</v>
      </c>
      <c r="K38" s="115" t="s">
        <v>100</v>
      </c>
      <c r="L38" s="115" t="s">
        <v>100</v>
      </c>
      <c r="M38" s="115">
        <v>15</v>
      </c>
      <c r="N38" s="115">
        <v>28</v>
      </c>
      <c r="O38" s="115">
        <v>31</v>
      </c>
      <c r="P38" s="532" t="str">
        <f t="shared" si="2"/>
        <v>-</v>
      </c>
    </row>
    <row r="39" spans="2:16" s="39" customFormat="1" ht="23.25" customHeight="1">
      <c r="B39" s="161" t="s">
        <v>34</v>
      </c>
      <c r="C39" s="115" t="s">
        <v>100</v>
      </c>
      <c r="D39" s="115">
        <v>15</v>
      </c>
      <c r="E39" s="115">
        <v>28</v>
      </c>
      <c r="F39" s="115">
        <v>30</v>
      </c>
      <c r="G39" s="115">
        <v>31</v>
      </c>
      <c r="H39" s="115">
        <v>30</v>
      </c>
      <c r="I39" s="115">
        <v>35</v>
      </c>
      <c r="J39" s="115">
        <v>35</v>
      </c>
      <c r="K39" s="115">
        <v>23</v>
      </c>
      <c r="L39" s="116">
        <v>30</v>
      </c>
      <c r="M39" s="116">
        <v>22</v>
      </c>
      <c r="N39" s="116">
        <v>30</v>
      </c>
      <c r="O39" s="605">
        <v>42</v>
      </c>
      <c r="P39" s="532" t="str">
        <f t="shared" si="2"/>
        <v>-</v>
      </c>
    </row>
    <row r="40" spans="2:16" s="39" customFormat="1" ht="23.25" customHeight="1">
      <c r="B40" s="161" t="s">
        <v>24</v>
      </c>
      <c r="C40" s="115">
        <v>36</v>
      </c>
      <c r="D40" s="115">
        <v>32</v>
      </c>
      <c r="E40" s="115">
        <v>33</v>
      </c>
      <c r="F40" s="115">
        <v>37</v>
      </c>
      <c r="G40" s="115">
        <v>38</v>
      </c>
      <c r="H40" s="115">
        <v>38</v>
      </c>
      <c r="I40" s="115">
        <v>34</v>
      </c>
      <c r="J40" s="115">
        <v>33</v>
      </c>
      <c r="K40" s="115">
        <v>27</v>
      </c>
      <c r="L40" s="116">
        <v>29</v>
      </c>
      <c r="M40" s="116">
        <v>26</v>
      </c>
      <c r="N40" s="116">
        <v>35</v>
      </c>
      <c r="O40" s="605">
        <v>36</v>
      </c>
      <c r="P40" s="532">
        <f t="shared" si="2"/>
        <v>0</v>
      </c>
    </row>
    <row r="41" spans="2:16" s="39" customFormat="1" ht="23.25" customHeight="1">
      <c r="B41" s="161" t="s">
        <v>45</v>
      </c>
      <c r="C41" s="115" t="s">
        <v>100</v>
      </c>
      <c r="D41" s="115" t="s">
        <v>100</v>
      </c>
      <c r="E41" s="115" t="s">
        <v>100</v>
      </c>
      <c r="F41" s="115">
        <v>20</v>
      </c>
      <c r="G41" s="115">
        <v>34</v>
      </c>
      <c r="H41" s="115">
        <v>38</v>
      </c>
      <c r="I41" s="115">
        <v>38</v>
      </c>
      <c r="J41" s="115">
        <v>35</v>
      </c>
      <c r="K41" s="115">
        <v>41</v>
      </c>
      <c r="L41" s="116">
        <v>44</v>
      </c>
      <c r="M41" s="116">
        <v>32</v>
      </c>
      <c r="N41" s="116">
        <v>40</v>
      </c>
      <c r="O41" s="605">
        <v>47</v>
      </c>
      <c r="P41" s="532" t="str">
        <f t="shared" si="2"/>
        <v>-</v>
      </c>
    </row>
    <row r="42" spans="2:16" s="39" customFormat="1" ht="23.25" customHeight="1">
      <c r="B42" s="161" t="s">
        <v>68</v>
      </c>
      <c r="C42" s="115" t="s">
        <v>100</v>
      </c>
      <c r="D42" s="115" t="s">
        <v>100</v>
      </c>
      <c r="E42" s="115" t="s">
        <v>100</v>
      </c>
      <c r="F42" s="115" t="s">
        <v>100</v>
      </c>
      <c r="G42" s="115" t="s">
        <v>100</v>
      </c>
      <c r="H42" s="115">
        <v>20</v>
      </c>
      <c r="I42" s="115">
        <v>25</v>
      </c>
      <c r="J42" s="115">
        <v>22</v>
      </c>
      <c r="K42" s="115">
        <v>11</v>
      </c>
      <c r="L42" s="116">
        <v>12</v>
      </c>
      <c r="M42" s="116">
        <v>16</v>
      </c>
      <c r="N42" s="116">
        <v>22</v>
      </c>
      <c r="O42" s="605">
        <v>17</v>
      </c>
      <c r="P42" s="532" t="str">
        <f t="shared" si="2"/>
        <v>-</v>
      </c>
    </row>
    <row r="43" spans="2:16" s="39" customFormat="1" ht="23.25" customHeight="1">
      <c r="B43" s="161" t="s">
        <v>89</v>
      </c>
      <c r="C43" s="115" t="s">
        <v>100</v>
      </c>
      <c r="D43" s="115" t="s">
        <v>100</v>
      </c>
      <c r="E43" s="115" t="s">
        <v>100</v>
      </c>
      <c r="F43" s="115" t="s">
        <v>100</v>
      </c>
      <c r="G43" s="115" t="s">
        <v>100</v>
      </c>
      <c r="H43" s="115" t="s">
        <v>100</v>
      </c>
      <c r="I43" s="115" t="s">
        <v>100</v>
      </c>
      <c r="J43" s="115" t="s">
        <v>100</v>
      </c>
      <c r="K43" s="115" t="s">
        <v>100</v>
      </c>
      <c r="L43" s="115" t="s">
        <v>100</v>
      </c>
      <c r="M43" s="115">
        <v>13</v>
      </c>
      <c r="N43" s="115">
        <v>23</v>
      </c>
      <c r="O43" s="115">
        <v>32</v>
      </c>
      <c r="P43" s="532" t="str">
        <f t="shared" si="2"/>
        <v>-</v>
      </c>
    </row>
    <row r="44" spans="2:16" s="39" customFormat="1" ht="23.25" customHeight="1">
      <c r="B44" s="161" t="s">
        <v>71</v>
      </c>
      <c r="C44" s="115" t="s">
        <v>100</v>
      </c>
      <c r="D44" s="115" t="s">
        <v>100</v>
      </c>
      <c r="E44" s="115" t="s">
        <v>100</v>
      </c>
      <c r="F44" s="115" t="s">
        <v>100</v>
      </c>
      <c r="G44" s="115" t="s">
        <v>100</v>
      </c>
      <c r="H44" s="115">
        <v>15</v>
      </c>
      <c r="I44" s="115">
        <v>33</v>
      </c>
      <c r="J44" s="115">
        <v>33</v>
      </c>
      <c r="K44" s="115">
        <v>34</v>
      </c>
      <c r="L44" s="116">
        <v>29</v>
      </c>
      <c r="M44" s="116">
        <v>17</v>
      </c>
      <c r="N44" s="116">
        <v>20</v>
      </c>
      <c r="O44" s="605">
        <v>17</v>
      </c>
      <c r="P44" s="532" t="str">
        <f t="shared" si="2"/>
        <v>-</v>
      </c>
    </row>
    <row r="45" spans="2:16" s="39" customFormat="1" ht="23.25" customHeight="1">
      <c r="B45" s="161" t="s">
        <v>81</v>
      </c>
      <c r="C45" s="115" t="s">
        <v>100</v>
      </c>
      <c r="D45" s="115" t="s">
        <v>100</v>
      </c>
      <c r="E45" s="115" t="s">
        <v>100</v>
      </c>
      <c r="F45" s="115" t="s">
        <v>100</v>
      </c>
      <c r="G45" s="115" t="s">
        <v>100</v>
      </c>
      <c r="H45" s="115" t="s">
        <v>100</v>
      </c>
      <c r="I45" s="115" t="s">
        <v>100</v>
      </c>
      <c r="J45" s="115">
        <v>11</v>
      </c>
      <c r="K45" s="115">
        <v>25</v>
      </c>
      <c r="L45" s="116">
        <v>27</v>
      </c>
      <c r="M45" s="116">
        <v>20</v>
      </c>
      <c r="N45" s="116">
        <v>20</v>
      </c>
      <c r="O45" s="605">
        <v>25</v>
      </c>
      <c r="P45" s="532" t="str">
        <f t="shared" si="2"/>
        <v>-</v>
      </c>
    </row>
    <row r="46" spans="2:16" s="39" customFormat="1" ht="23.25" customHeight="1">
      <c r="B46" s="161" t="s">
        <v>49</v>
      </c>
      <c r="C46" s="115" t="s">
        <v>100</v>
      </c>
      <c r="D46" s="115" t="s">
        <v>100</v>
      </c>
      <c r="E46" s="115" t="s">
        <v>100</v>
      </c>
      <c r="F46" s="115">
        <v>12</v>
      </c>
      <c r="G46" s="115">
        <v>27</v>
      </c>
      <c r="H46" s="115">
        <v>32</v>
      </c>
      <c r="I46" s="115">
        <v>36</v>
      </c>
      <c r="J46" s="115">
        <v>34</v>
      </c>
      <c r="K46" s="115">
        <v>33</v>
      </c>
      <c r="L46" s="116">
        <v>28</v>
      </c>
      <c r="M46" s="116">
        <v>31</v>
      </c>
      <c r="N46" s="116">
        <v>38</v>
      </c>
      <c r="O46" s="605">
        <v>31</v>
      </c>
      <c r="P46" s="532" t="str">
        <f t="shared" si="2"/>
        <v>-</v>
      </c>
    </row>
    <row r="47" spans="2:16" s="39" customFormat="1" ht="23.25" customHeight="1">
      <c r="B47" s="165" t="s">
        <v>150</v>
      </c>
      <c r="C47" s="144">
        <f>SUM(C26:C46)</f>
        <v>82</v>
      </c>
      <c r="D47" s="144">
        <f t="shared" ref="D47:J47" si="3">SUM(D26:D46)</f>
        <v>114</v>
      </c>
      <c r="E47" s="144">
        <f t="shared" si="3"/>
        <v>145</v>
      </c>
      <c r="F47" s="144">
        <f t="shared" si="3"/>
        <v>226</v>
      </c>
      <c r="G47" s="144">
        <f t="shared" si="3"/>
        <v>296</v>
      </c>
      <c r="H47" s="144">
        <f t="shared" si="3"/>
        <v>391</v>
      </c>
      <c r="I47" s="144">
        <f>SUM(I26:I46)</f>
        <v>476</v>
      </c>
      <c r="J47" s="144">
        <f t="shared" si="3"/>
        <v>474</v>
      </c>
      <c r="K47" s="144">
        <f>SUM(K26:K46)</f>
        <v>506</v>
      </c>
      <c r="L47" s="144">
        <f>SUM(L26:L46)</f>
        <v>502</v>
      </c>
      <c r="M47" s="144">
        <f>SUM(M26:M46)</f>
        <v>511</v>
      </c>
      <c r="N47" s="144">
        <f>SUM(N26:N46)</f>
        <v>631</v>
      </c>
      <c r="O47" s="144">
        <f>SUM(O26:O46)</f>
        <v>589</v>
      </c>
      <c r="P47" s="533">
        <f>IF(ISERROR(O47/C47-1),"-",(O47/C47-1))</f>
        <v>6.1829268292682924</v>
      </c>
    </row>
    <row r="48" spans="2:16" s="39" customFormat="1" ht="23.25" customHeight="1" thickBot="1">
      <c r="B48" s="244" t="s">
        <v>151</v>
      </c>
      <c r="C48" s="154">
        <f>C24+C47</f>
        <v>104</v>
      </c>
      <c r="D48" s="154">
        <f t="shared" ref="D48:J48" si="4">D24+D47</f>
        <v>138</v>
      </c>
      <c r="E48" s="154">
        <f t="shared" si="4"/>
        <v>174</v>
      </c>
      <c r="F48" s="154">
        <f t="shared" si="4"/>
        <v>268</v>
      </c>
      <c r="G48" s="154">
        <f>G24+G47</f>
        <v>356</v>
      </c>
      <c r="H48" s="154">
        <f t="shared" si="4"/>
        <v>473</v>
      </c>
      <c r="I48" s="154">
        <f>I24+I47</f>
        <v>576</v>
      </c>
      <c r="J48" s="154">
        <f t="shared" si="4"/>
        <v>605</v>
      </c>
      <c r="K48" s="154">
        <f>K24+K47</f>
        <v>682</v>
      </c>
      <c r="L48" s="154">
        <f>L24+L47</f>
        <v>721</v>
      </c>
      <c r="M48" s="154">
        <f>M24+M47</f>
        <v>758</v>
      </c>
      <c r="N48" s="154">
        <f>N24+N47</f>
        <v>903</v>
      </c>
      <c r="O48" s="154">
        <f>O24+O47</f>
        <v>859</v>
      </c>
      <c r="P48" s="537">
        <f>IF(ISERROR(O48/C48-1),"-",(O48/C48-1))</f>
        <v>7.259615384615385</v>
      </c>
    </row>
    <row r="49" spans="1:16" s="39" customFormat="1" ht="23.25" customHeight="1">
      <c r="B49" s="20" t="s">
        <v>11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s="39" customFormat="1" ht="23.25" customHeight="1">
      <c r="B50" s="17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s="39" customFormat="1" ht="23.25" customHeight="1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</row>
    <row r="52" spans="1:16" s="39" customFormat="1" ht="23.25" customHeight="1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</row>
    <row r="53" spans="1:16" s="39" customFormat="1" ht="23.25" customHeight="1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</row>
    <row r="54" spans="1:16" s="39" customFormat="1" ht="23.25" customHeight="1">
      <c r="B54" s="114"/>
      <c r="C54" s="115"/>
      <c r="D54" s="115"/>
      <c r="E54" s="115"/>
      <c r="F54" s="115"/>
      <c r="G54" s="115"/>
      <c r="H54" s="115"/>
      <c r="I54" s="115"/>
      <c r="J54" s="115"/>
      <c r="K54" s="116"/>
      <c r="L54" s="118"/>
      <c r="M54" s="118"/>
      <c r="N54" s="118"/>
      <c r="O54" s="488"/>
      <c r="P54" s="117"/>
    </row>
    <row r="55" spans="1:16" s="39" customFormat="1" ht="23.25" customHeight="1">
      <c r="B55" s="114"/>
      <c r="C55" s="115"/>
      <c r="D55" s="115"/>
      <c r="E55" s="115"/>
      <c r="F55" s="115"/>
      <c r="G55" s="115"/>
      <c r="H55" s="115"/>
      <c r="I55" s="115"/>
      <c r="J55" s="115"/>
      <c r="K55" s="116"/>
      <c r="L55" s="118"/>
      <c r="M55" s="118"/>
      <c r="N55" s="118"/>
      <c r="O55" s="488"/>
      <c r="P55" s="117"/>
    </row>
    <row r="56" spans="1:16" s="39" customFormat="1" ht="23.25" customHeight="1">
      <c r="B56" s="114"/>
      <c r="C56" s="115"/>
      <c r="D56" s="115"/>
      <c r="E56" s="115"/>
      <c r="F56" s="115"/>
      <c r="G56" s="115"/>
      <c r="H56" s="115"/>
      <c r="I56" s="115"/>
      <c r="J56" s="115"/>
      <c r="K56" s="116"/>
      <c r="L56" s="116"/>
      <c r="M56" s="116"/>
      <c r="N56" s="116"/>
      <c r="O56" s="116"/>
      <c r="P56" s="117"/>
    </row>
    <row r="57" spans="1:16" s="39" customFormat="1" ht="23.25" customHeight="1">
      <c r="A57"/>
      <c r="B57" s="119"/>
      <c r="C57" s="120"/>
      <c r="D57" s="120"/>
      <c r="E57" s="120"/>
      <c r="F57" s="120"/>
      <c r="G57" s="120"/>
      <c r="H57" s="120"/>
      <c r="I57" s="120"/>
      <c r="J57" s="120"/>
      <c r="K57" s="121"/>
      <c r="L57" s="121"/>
      <c r="M57" s="121"/>
      <c r="N57" s="121"/>
      <c r="O57" s="121"/>
      <c r="P57" s="122"/>
    </row>
    <row r="58" spans="1:16" s="39" customFormat="1" ht="23.25" customHeight="1">
      <c r="A58"/>
      <c r="B58" s="20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s="39" customFormat="1" ht="23.25" customHeight="1">
      <c r="A59"/>
      <c r="B59" s="123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s="39" customFormat="1" ht="23.25" customHeight="1">
      <c r="A60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s="39" customFormat="1" ht="23.25" customHeight="1">
      <c r="A61"/>
      <c r="B61" s="50"/>
      <c r="C61" s="51"/>
      <c r="D61" s="107"/>
      <c r="E61" s="108"/>
      <c r="F61" s="108"/>
      <c r="G61" s="109"/>
      <c r="H61" s="110"/>
      <c r="I61" s="110"/>
      <c r="J61" s="46"/>
      <c r="K61" s="69"/>
      <c r="L61" s="69"/>
      <c r="M61" s="69"/>
      <c r="N61" s="69"/>
      <c r="O61" s="69"/>
      <c r="P61" s="46"/>
    </row>
    <row r="62" spans="1:16" s="39" customFormat="1" ht="23.25" customHeight="1">
      <c r="A62"/>
      <c r="B62" s="111"/>
      <c r="C62" s="112"/>
      <c r="D62" s="112"/>
      <c r="E62" s="112"/>
      <c r="F62" s="112"/>
      <c r="G62" s="112"/>
      <c r="H62" s="112"/>
      <c r="I62" s="112"/>
      <c r="J62" s="112"/>
      <c r="K62" s="113"/>
      <c r="L62" s="113"/>
      <c r="M62" s="113"/>
      <c r="N62" s="113"/>
      <c r="O62" s="113"/>
      <c r="P62" s="46"/>
    </row>
    <row r="63" spans="1:16" s="39" customFormat="1" ht="23.25" customHeight="1">
      <c r="A63"/>
      <c r="B63" s="114"/>
      <c r="C63" s="115"/>
      <c r="D63" s="115"/>
      <c r="E63" s="115"/>
      <c r="F63" s="115"/>
      <c r="G63" s="115"/>
      <c r="H63" s="115"/>
      <c r="I63" s="115"/>
      <c r="J63" s="115"/>
      <c r="K63" s="116"/>
      <c r="L63" s="118"/>
      <c r="M63" s="118"/>
      <c r="N63" s="118"/>
      <c r="O63" s="488"/>
      <c r="P63" s="117"/>
    </row>
    <row r="64" spans="1:16" s="39" customFormat="1" ht="23.25" customHeight="1">
      <c r="A64"/>
      <c r="B64" s="114"/>
      <c r="C64" s="115"/>
      <c r="D64" s="115"/>
      <c r="E64" s="115"/>
      <c r="F64" s="115"/>
      <c r="G64" s="115"/>
      <c r="H64" s="115"/>
      <c r="I64" s="115"/>
      <c r="J64" s="115"/>
      <c r="K64" s="116"/>
      <c r="L64" s="118"/>
      <c r="M64" s="118"/>
      <c r="N64" s="118"/>
      <c r="O64" s="488"/>
      <c r="P64" s="117"/>
    </row>
    <row r="65" spans="1:16" s="39" customFormat="1" ht="23.25" customHeight="1">
      <c r="A65"/>
      <c r="B65" s="114"/>
      <c r="C65" s="115"/>
      <c r="D65" s="115"/>
      <c r="E65" s="115"/>
      <c r="F65" s="115"/>
      <c r="G65" s="115"/>
      <c r="H65" s="115"/>
      <c r="I65" s="115"/>
      <c r="J65" s="115"/>
      <c r="K65" s="118"/>
      <c r="L65" s="118"/>
      <c r="M65" s="118"/>
      <c r="N65" s="116"/>
      <c r="O65" s="116"/>
      <c r="P65" s="117"/>
    </row>
    <row r="66" spans="1:16" s="39" customFormat="1" ht="23.25" customHeight="1">
      <c r="A66"/>
      <c r="B66" s="114"/>
      <c r="C66" s="115"/>
      <c r="D66" s="115"/>
      <c r="E66" s="115"/>
      <c r="F66" s="115"/>
      <c r="G66" s="115"/>
      <c r="H66" s="115"/>
      <c r="I66" s="115"/>
      <c r="J66" s="115"/>
      <c r="K66" s="118"/>
      <c r="L66" s="118"/>
      <c r="M66" s="118"/>
      <c r="N66" s="118"/>
      <c r="O66" s="488"/>
      <c r="P66" s="117"/>
    </row>
    <row r="67" spans="1:16" s="39" customFormat="1" ht="23.25" customHeight="1">
      <c r="A67"/>
      <c r="B67" s="114"/>
      <c r="C67" s="115"/>
      <c r="D67" s="115"/>
      <c r="E67" s="115"/>
      <c r="F67" s="115"/>
      <c r="G67" s="115"/>
      <c r="H67" s="115"/>
      <c r="I67" s="115"/>
      <c r="J67" s="115"/>
      <c r="K67" s="118"/>
      <c r="L67" s="118"/>
      <c r="M67" s="118"/>
      <c r="N67" s="118"/>
      <c r="O67" s="488"/>
      <c r="P67" s="117"/>
    </row>
    <row r="68" spans="1:16" s="39" customFormat="1" ht="23.25" customHeight="1">
      <c r="A68"/>
      <c r="B68" s="114"/>
      <c r="C68" s="115"/>
      <c r="D68" s="115"/>
      <c r="E68" s="115"/>
      <c r="F68" s="115"/>
      <c r="G68" s="115"/>
      <c r="H68" s="115"/>
      <c r="I68" s="115"/>
      <c r="J68" s="115"/>
      <c r="K68" s="118"/>
      <c r="L68" s="118"/>
      <c r="M68" s="118"/>
      <c r="N68" s="116"/>
      <c r="O68" s="116"/>
      <c r="P68" s="117"/>
    </row>
    <row r="69" spans="1:16" s="39" customFormat="1" ht="23.25" customHeight="1">
      <c r="A69"/>
      <c r="B69" s="114"/>
      <c r="C69" s="115"/>
      <c r="D69" s="115"/>
      <c r="E69" s="115"/>
      <c r="F69" s="115"/>
      <c r="G69" s="115"/>
      <c r="H69" s="115"/>
      <c r="I69" s="115"/>
      <c r="J69" s="115"/>
      <c r="K69" s="116"/>
      <c r="L69" s="116"/>
      <c r="M69" s="116"/>
      <c r="N69" s="116"/>
      <c r="O69" s="116"/>
      <c r="P69" s="117"/>
    </row>
    <row r="70" spans="1:16" s="39" customFormat="1" ht="23.25" customHeight="1">
      <c r="A70"/>
      <c r="B70" s="119"/>
      <c r="C70" s="120"/>
      <c r="D70" s="120"/>
      <c r="E70" s="120"/>
      <c r="F70" s="120"/>
      <c r="G70" s="120"/>
      <c r="H70" s="120"/>
      <c r="I70" s="120"/>
      <c r="J70" s="120"/>
      <c r="K70" s="121"/>
      <c r="L70" s="121"/>
      <c r="M70" s="121"/>
      <c r="N70" s="121"/>
      <c r="O70" s="121"/>
      <c r="P70" s="122"/>
    </row>
    <row r="71" spans="1:16" s="39" customFormat="1" ht="23.25" customHeight="1">
      <c r="A71"/>
      <c r="B71" s="20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s="39" customFormat="1" ht="23.25" customHeight="1">
      <c r="A72"/>
      <c r="B72" s="42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s="39" customFormat="1" ht="23.25" customHeight="1">
      <c r="A7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s="39" customFormat="1" ht="23.25" customHeight="1">
      <c r="A74"/>
      <c r="B74" s="50"/>
      <c r="C74" s="51"/>
      <c r="D74" s="107"/>
      <c r="E74" s="108"/>
      <c r="F74" s="108"/>
      <c r="G74" s="109"/>
      <c r="H74" s="110"/>
      <c r="I74" s="110"/>
      <c r="J74" s="46"/>
      <c r="K74" s="69"/>
      <c r="L74" s="69"/>
      <c r="M74" s="69"/>
      <c r="N74" s="69"/>
      <c r="O74" s="69"/>
      <c r="P74" s="46"/>
    </row>
    <row r="75" spans="1:16" s="39" customFormat="1" ht="23.25" customHeight="1">
      <c r="A75"/>
      <c r="B75" s="111"/>
      <c r="C75" s="112"/>
      <c r="D75" s="112"/>
      <c r="E75" s="112"/>
      <c r="F75" s="112"/>
      <c r="G75" s="112"/>
      <c r="H75" s="112"/>
      <c r="I75" s="112"/>
      <c r="J75" s="112"/>
      <c r="K75" s="113"/>
      <c r="L75" s="113"/>
      <c r="M75" s="113"/>
      <c r="N75" s="113"/>
      <c r="O75" s="113"/>
      <c r="P75" s="46"/>
    </row>
    <row r="76" spans="1:16" s="39" customFormat="1" ht="23.25" customHeight="1">
      <c r="A76"/>
      <c r="B76" s="114"/>
      <c r="C76" s="115"/>
      <c r="D76" s="115"/>
      <c r="E76" s="115"/>
      <c r="F76" s="115"/>
      <c r="G76" s="115"/>
      <c r="H76" s="115"/>
      <c r="I76" s="115"/>
      <c r="J76" s="115"/>
      <c r="K76" s="116"/>
      <c r="L76" s="118"/>
      <c r="M76" s="118"/>
      <c r="N76" s="118"/>
      <c r="O76" s="488"/>
      <c r="P76" s="117"/>
    </row>
    <row r="77" spans="1:16" s="39" customFormat="1" ht="23.25" customHeight="1">
      <c r="A77"/>
      <c r="B77" s="114"/>
      <c r="C77" s="115"/>
      <c r="D77" s="115"/>
      <c r="E77" s="115"/>
      <c r="F77" s="115"/>
      <c r="G77" s="115"/>
      <c r="H77" s="115"/>
      <c r="I77" s="115"/>
      <c r="J77" s="115"/>
      <c r="K77" s="116"/>
      <c r="L77" s="118"/>
      <c r="M77" s="118"/>
      <c r="N77" s="118"/>
      <c r="O77" s="488"/>
      <c r="P77" s="117"/>
    </row>
    <row r="78" spans="1:16" s="39" customFormat="1" ht="23.25" customHeight="1">
      <c r="A78"/>
      <c r="B78" s="114"/>
      <c r="C78" s="115"/>
      <c r="D78" s="115"/>
      <c r="E78" s="115"/>
      <c r="F78" s="115"/>
      <c r="G78" s="115"/>
      <c r="H78" s="115"/>
      <c r="I78" s="115"/>
      <c r="J78" s="115"/>
      <c r="K78" s="118"/>
      <c r="L78" s="118"/>
      <c r="M78" s="118"/>
      <c r="N78" s="118"/>
      <c r="O78" s="488"/>
      <c r="P78" s="117"/>
    </row>
    <row r="79" spans="1:16" s="39" customFormat="1" ht="23.25" customHeight="1">
      <c r="A79"/>
      <c r="B79" s="114"/>
      <c r="C79" s="115"/>
      <c r="D79" s="115"/>
      <c r="E79" s="115"/>
      <c r="F79" s="115"/>
      <c r="G79" s="115"/>
      <c r="H79" s="115"/>
      <c r="I79" s="115"/>
      <c r="J79" s="115"/>
      <c r="K79" s="118"/>
      <c r="L79" s="118"/>
      <c r="M79" s="118"/>
      <c r="N79" s="118"/>
      <c r="O79" s="488"/>
      <c r="P79" s="117"/>
    </row>
    <row r="80" spans="1:16" s="39" customFormat="1" ht="23.25" customHeight="1">
      <c r="A80"/>
      <c r="B80" s="114"/>
      <c r="C80" s="115"/>
      <c r="D80" s="115"/>
      <c r="E80" s="115"/>
      <c r="F80" s="115"/>
      <c r="G80" s="115"/>
      <c r="H80" s="115"/>
      <c r="I80" s="115"/>
      <c r="J80" s="115"/>
      <c r="K80" s="118"/>
      <c r="L80" s="118"/>
      <c r="M80" s="118"/>
      <c r="N80" s="118"/>
      <c r="O80" s="488"/>
      <c r="P80" s="117"/>
    </row>
    <row r="81" spans="1:16" s="39" customFormat="1" ht="23.25" customHeight="1">
      <c r="A81"/>
      <c r="B81" s="114"/>
      <c r="C81" s="115"/>
      <c r="D81" s="115"/>
      <c r="E81" s="115"/>
      <c r="F81" s="115"/>
      <c r="G81" s="115"/>
      <c r="H81" s="115"/>
      <c r="I81" s="115"/>
      <c r="J81" s="115"/>
      <c r="K81" s="118"/>
      <c r="L81" s="118"/>
      <c r="M81" s="118"/>
      <c r="N81" s="118"/>
      <c r="O81" s="488"/>
      <c r="P81" s="117"/>
    </row>
    <row r="82" spans="1:16" s="39" customFormat="1" ht="23.25" customHeight="1">
      <c r="A82"/>
      <c r="B82" s="119"/>
      <c r="C82" s="120"/>
      <c r="D82" s="120"/>
      <c r="E82" s="120"/>
      <c r="F82" s="120"/>
      <c r="G82" s="120"/>
      <c r="H82" s="120"/>
      <c r="I82" s="120"/>
      <c r="J82" s="120"/>
      <c r="K82" s="121"/>
      <c r="L82" s="121"/>
      <c r="M82" s="121"/>
      <c r="N82" s="121"/>
      <c r="O82" s="121"/>
      <c r="P82" s="122"/>
    </row>
    <row r="83" spans="1:16" s="39" customFormat="1" ht="23.25" customHeight="1">
      <c r="A83"/>
      <c r="B83" s="20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s="39" customFormat="1" ht="23.25" customHeight="1">
      <c r="A84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s="39" customFormat="1" ht="23.25" customHeight="1">
      <c r="A85"/>
      <c r="B85" s="50"/>
      <c r="C85" s="48"/>
      <c r="D85" s="48"/>
      <c r="E85" s="48"/>
      <c r="F85" s="48"/>
      <c r="G85" s="48"/>
      <c r="H85" s="48"/>
      <c r="I85" s="48"/>
      <c r="J85" s="48"/>
      <c r="K85" s="47"/>
      <c r="L85" s="47"/>
      <c r="M85" s="47"/>
      <c r="N85" s="47"/>
      <c r="O85" s="47"/>
      <c r="P85" s="48"/>
    </row>
    <row r="86" spans="1:16" s="39" customFormat="1" ht="23.25" customHeight="1">
      <c r="A86"/>
      <c r="B86" s="111"/>
      <c r="C86" s="112"/>
      <c r="D86" s="112"/>
      <c r="E86" s="112"/>
      <c r="F86" s="112"/>
      <c r="G86" s="112"/>
      <c r="H86" s="112"/>
      <c r="I86" s="112"/>
      <c r="J86" s="112"/>
      <c r="K86" s="113"/>
      <c r="L86" s="113"/>
      <c r="M86" s="113"/>
      <c r="N86" s="113"/>
      <c r="O86" s="113"/>
      <c r="P86" s="46"/>
    </row>
    <row r="87" spans="1:16" s="39" customFormat="1" ht="23.25" customHeight="1">
      <c r="A87"/>
      <c r="B87" s="114"/>
      <c r="C87" s="115"/>
      <c r="D87" s="115"/>
      <c r="E87" s="115"/>
      <c r="F87" s="115"/>
      <c r="G87" s="115"/>
      <c r="H87" s="115"/>
      <c r="I87" s="115"/>
      <c r="J87" s="115"/>
      <c r="K87" s="116"/>
      <c r="L87" s="116"/>
      <c r="M87" s="116"/>
      <c r="N87" s="116"/>
      <c r="O87" s="116"/>
      <c r="P87" s="117"/>
    </row>
    <row r="88" spans="1:16" s="39" customFormat="1" ht="23.25" customHeight="1">
      <c r="A88"/>
      <c r="B88" s="114"/>
      <c r="C88" s="115"/>
      <c r="D88" s="115"/>
      <c r="E88" s="115"/>
      <c r="F88" s="115"/>
      <c r="G88" s="115"/>
      <c r="H88" s="115"/>
      <c r="I88" s="115"/>
      <c r="J88" s="115"/>
      <c r="K88" s="116"/>
      <c r="L88" s="116"/>
      <c r="M88" s="116"/>
      <c r="N88" s="116"/>
      <c r="O88" s="116"/>
      <c r="P88" s="117"/>
    </row>
    <row r="89" spans="1:16" s="39" customFormat="1" ht="23.25" customHeight="1">
      <c r="A89"/>
      <c r="B89" s="119"/>
      <c r="C89" s="120"/>
      <c r="D89" s="120"/>
      <c r="E89" s="120"/>
      <c r="F89" s="120"/>
      <c r="G89" s="120"/>
      <c r="H89" s="120"/>
      <c r="I89" s="120"/>
      <c r="J89" s="120"/>
      <c r="K89" s="121"/>
      <c r="L89" s="121"/>
      <c r="M89" s="121"/>
      <c r="N89" s="121"/>
      <c r="O89" s="121"/>
      <c r="P89" s="117"/>
    </row>
    <row r="90" spans="1:16" s="39" customFormat="1" ht="23.25" customHeight="1">
      <c r="A90"/>
      <c r="B90" s="20"/>
      <c r="C90" s="42"/>
      <c r="D90" s="42"/>
      <c r="E90" s="42"/>
      <c r="F90" s="42"/>
      <c r="G90" s="42"/>
      <c r="H90" s="42"/>
      <c r="I90" s="42"/>
      <c r="J90" s="42"/>
      <c r="K90" s="47"/>
      <c r="L90" s="47"/>
      <c r="M90" s="47"/>
      <c r="N90" s="47"/>
      <c r="O90" s="47"/>
      <c r="P90" s="42"/>
    </row>
    <row r="91" spans="1:16" s="39" customFormat="1" ht="23.25" customHeight="1">
      <c r="A91"/>
      <c r="B91" s="42"/>
      <c r="C91" s="42"/>
      <c r="D91" s="42"/>
      <c r="E91" s="42"/>
      <c r="F91" s="42"/>
      <c r="G91" s="42"/>
      <c r="H91" s="42"/>
      <c r="I91" s="42"/>
      <c r="J91" s="42"/>
      <c r="K91" s="47"/>
      <c r="L91" s="47"/>
      <c r="M91" s="47"/>
      <c r="N91" s="47"/>
      <c r="O91" s="47"/>
      <c r="P91" s="42"/>
    </row>
    <row r="92" spans="1:16" s="39" customFormat="1" ht="23.25" customHeight="1">
      <c r="A92"/>
      <c r="B92" s="42"/>
      <c r="C92" s="42"/>
      <c r="D92" s="42"/>
      <c r="E92" s="42"/>
      <c r="F92" s="42"/>
      <c r="G92" s="42"/>
      <c r="H92" s="42"/>
      <c r="I92" s="42"/>
      <c r="J92" s="42"/>
      <c r="K92" s="47"/>
      <c r="L92" s="47"/>
      <c r="M92" s="47"/>
      <c r="N92" s="47"/>
      <c r="O92" s="47"/>
      <c r="P92" s="42"/>
    </row>
    <row r="93" spans="1:16" s="39" customFormat="1" ht="23.25" customHeight="1">
      <c r="A93"/>
      <c r="B93" s="42"/>
      <c r="C93" s="42"/>
      <c r="D93" s="42"/>
      <c r="E93" s="42"/>
      <c r="F93" s="42"/>
      <c r="G93" s="42"/>
      <c r="H93" s="42"/>
      <c r="I93" s="42"/>
      <c r="J93" s="42"/>
      <c r="K93" s="47"/>
      <c r="L93" s="47"/>
      <c r="M93" s="47"/>
      <c r="N93" s="47"/>
      <c r="O93" s="47"/>
      <c r="P93" s="42"/>
    </row>
    <row r="94" spans="1:16" s="39" customFormat="1" ht="23.25" customHeight="1">
      <c r="A94"/>
      <c r="B94" s="42"/>
      <c r="C94" s="42"/>
      <c r="D94" s="42"/>
      <c r="E94" s="42"/>
      <c r="F94" s="42"/>
      <c r="G94" s="42"/>
      <c r="H94" s="42"/>
      <c r="I94" s="42"/>
      <c r="J94" s="42"/>
      <c r="K94" s="47"/>
      <c r="L94" s="47"/>
      <c r="M94" s="47"/>
      <c r="N94" s="47"/>
      <c r="O94" s="47"/>
      <c r="P94" s="42"/>
    </row>
    <row r="95" spans="1:16" s="39" customFormat="1" ht="23.25" customHeight="1">
      <c r="A95"/>
      <c r="B95" s="42"/>
      <c r="C95" s="42"/>
      <c r="D95" s="42"/>
      <c r="E95" s="42"/>
      <c r="F95" s="42"/>
      <c r="G95" s="42"/>
      <c r="H95" s="42"/>
      <c r="I95" s="42"/>
      <c r="J95" s="42"/>
      <c r="K95" s="47"/>
      <c r="L95" s="47"/>
      <c r="M95" s="47"/>
      <c r="N95" s="47"/>
      <c r="O95" s="47"/>
      <c r="P95" s="42"/>
    </row>
    <row r="96" spans="1:16" s="39" customFormat="1" ht="23.25" customHeight="1">
      <c r="A96"/>
      <c r="B96" s="42"/>
      <c r="C96" s="42"/>
      <c r="D96" s="42"/>
      <c r="E96" s="42"/>
      <c r="F96" s="42"/>
      <c r="G96" s="42"/>
      <c r="H96" s="42"/>
      <c r="I96" s="42"/>
      <c r="J96" s="42"/>
      <c r="K96" s="47"/>
      <c r="L96" s="47"/>
      <c r="M96" s="47"/>
      <c r="N96" s="47"/>
      <c r="O96" s="47"/>
      <c r="P96" s="42"/>
    </row>
    <row r="97" spans="1:16" s="39" customFormat="1" ht="23.25" customHeight="1">
      <c r="A97"/>
      <c r="B97" s="42"/>
      <c r="C97" s="42"/>
      <c r="D97" s="42"/>
      <c r="E97" s="42"/>
      <c r="F97" s="42"/>
      <c r="G97" s="42"/>
      <c r="H97" s="42"/>
      <c r="I97" s="42"/>
      <c r="J97" s="42"/>
      <c r="K97" s="47"/>
      <c r="L97" s="47"/>
      <c r="M97" s="47"/>
      <c r="N97" s="47"/>
      <c r="O97" s="47"/>
      <c r="P97" s="42"/>
    </row>
    <row r="98" spans="1:16" s="39" customFormat="1" ht="23.25" customHeight="1">
      <c r="A98"/>
      <c r="B98" s="42"/>
      <c r="C98" s="42"/>
      <c r="D98" s="42"/>
      <c r="E98" s="42"/>
      <c r="F98" s="42"/>
      <c r="G98" s="42"/>
      <c r="H98" s="42"/>
      <c r="I98" s="42"/>
      <c r="J98" s="42"/>
      <c r="K98" s="47"/>
      <c r="L98" s="47"/>
      <c r="M98" s="47"/>
      <c r="N98" s="47"/>
      <c r="O98" s="47"/>
      <c r="P98" s="42"/>
    </row>
    <row r="99" spans="1:16" s="39" customFormat="1" ht="23.25" customHeight="1">
      <c r="A99"/>
      <c r="B99" s="42"/>
      <c r="C99" s="42"/>
      <c r="D99" s="42"/>
      <c r="E99" s="42"/>
      <c r="F99" s="42"/>
      <c r="G99" s="42"/>
      <c r="H99" s="42"/>
      <c r="I99" s="42"/>
      <c r="J99" s="42"/>
      <c r="K99" s="47"/>
      <c r="L99" s="47"/>
      <c r="M99" s="47"/>
      <c r="N99" s="47"/>
      <c r="O99" s="47"/>
      <c r="P99" s="42"/>
    </row>
    <row r="100" spans="1:16" s="39" customFormat="1" ht="23.25" customHeight="1">
      <c r="A100"/>
      <c r="B100" s="42"/>
      <c r="C100" s="42"/>
      <c r="D100" s="42"/>
      <c r="E100" s="42"/>
      <c r="F100" s="42"/>
      <c r="G100" s="42"/>
      <c r="H100" s="42"/>
      <c r="I100" s="42"/>
      <c r="J100" s="42"/>
      <c r="K100" s="47"/>
      <c r="L100" s="47"/>
      <c r="M100" s="47"/>
      <c r="N100" s="47"/>
      <c r="O100" s="47"/>
      <c r="P100" s="42"/>
    </row>
    <row r="101" spans="1:16" s="39" customFormat="1" ht="23.25" customHeight="1">
      <c r="A101"/>
      <c r="B101" s="42"/>
      <c r="C101" s="42"/>
      <c r="D101" s="42"/>
      <c r="E101" s="42"/>
      <c r="F101" s="42"/>
      <c r="G101" s="42"/>
      <c r="H101" s="42"/>
      <c r="I101" s="42"/>
      <c r="J101" s="42"/>
      <c r="K101" s="47"/>
      <c r="L101" s="47"/>
      <c r="M101" s="47"/>
      <c r="N101" s="47"/>
      <c r="O101" s="47"/>
      <c r="P101" s="42"/>
    </row>
    <row r="102" spans="1:16" s="39" customFormat="1" ht="23.25" customHeight="1">
      <c r="A102"/>
      <c r="B102" s="42"/>
      <c r="C102" s="42"/>
      <c r="D102" s="42"/>
      <c r="E102" s="42"/>
      <c r="F102" s="42"/>
      <c r="G102" s="42"/>
      <c r="H102" s="42"/>
      <c r="I102" s="42"/>
      <c r="J102" s="42"/>
      <c r="K102" s="47"/>
      <c r="L102" s="47"/>
      <c r="M102" s="47"/>
      <c r="N102" s="47"/>
      <c r="O102" s="47"/>
      <c r="P102" s="42"/>
    </row>
    <row r="103" spans="1:16" s="39" customFormat="1" ht="23.25" customHeight="1">
      <c r="A103"/>
      <c r="B103" s="42"/>
      <c r="C103" s="42"/>
      <c r="D103" s="42"/>
      <c r="E103" s="42"/>
      <c r="F103" s="42"/>
      <c r="G103" s="42"/>
      <c r="H103" s="42"/>
      <c r="I103" s="42"/>
      <c r="J103" s="42"/>
      <c r="K103" s="47"/>
      <c r="L103" s="47"/>
      <c r="M103" s="47"/>
      <c r="N103" s="47"/>
      <c r="O103" s="47"/>
      <c r="P103" s="42"/>
    </row>
    <row r="104" spans="1:16" s="39" customFormat="1" ht="23.25" customHeight="1">
      <c r="A104"/>
      <c r="B104" s="42"/>
      <c r="C104" s="42"/>
      <c r="D104" s="42"/>
      <c r="E104" s="42"/>
      <c r="F104" s="42"/>
      <c r="G104" s="42"/>
      <c r="H104" s="42"/>
      <c r="I104" s="42"/>
      <c r="J104" s="42"/>
      <c r="K104" s="47"/>
      <c r="L104" s="47"/>
      <c r="M104" s="47"/>
      <c r="N104" s="47"/>
      <c r="O104" s="47"/>
      <c r="P104" s="42"/>
    </row>
    <row r="105" spans="1:16" s="39" customFormat="1" ht="23.25" customHeight="1">
      <c r="A105"/>
      <c r="B105" s="42"/>
      <c r="C105" s="42"/>
      <c r="D105" s="42"/>
      <c r="E105" s="42"/>
      <c r="F105" s="42"/>
      <c r="G105" s="42"/>
      <c r="H105" s="42"/>
      <c r="I105" s="42"/>
      <c r="J105" s="42"/>
      <c r="K105" s="47"/>
      <c r="L105" s="47"/>
      <c r="M105" s="47"/>
      <c r="N105" s="47"/>
      <c r="O105" s="47"/>
      <c r="P105" s="42"/>
    </row>
    <row r="106" spans="1:16" s="39" customFormat="1" ht="23.25" customHeight="1">
      <c r="A106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s="39" customFormat="1" ht="23.25" customHeight="1">
      <c r="A107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s="39" customFormat="1" ht="23.25" customHeight="1">
      <c r="A108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6" s="39" customFormat="1" ht="23.25" customHeight="1">
      <c r="A10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6" s="39" customFormat="1" ht="23.25" customHeight="1">
      <c r="A1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s="39" customFormat="1" ht="23.25" customHeight="1">
      <c r="A11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s="39" customFormat="1" ht="23.25" customHeight="1">
      <c r="A11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s="39" customFormat="1" ht="23.25" customHeight="1">
      <c r="A113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1:16" s="39" customFormat="1" ht="23.25" customHeight="1">
      <c r="A114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1:16" s="39" customFormat="1" ht="23.25" customHeight="1">
      <c r="A115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  <row r="116" spans="1:16" s="39" customFormat="1" ht="23.25" customHeight="1">
      <c r="A116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s="39" customFormat="1" ht="23.25" customHeight="1">
      <c r="A117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s="39" customFormat="1" ht="23.25" customHeight="1">
      <c r="A11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s="39" customFormat="1" ht="23.25" customHeight="1">
      <c r="A11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s="39" customFormat="1" ht="23.25" customHeight="1">
      <c r="A12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s="39" customFormat="1" ht="23.25" customHeight="1">
      <c r="A12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s="39" customFormat="1" ht="23.25" customHeight="1">
      <c r="A12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s="39" customFormat="1" ht="23.25" customHeight="1">
      <c r="A123"/>
    </row>
    <row r="124" spans="1:16" s="39" customFormat="1" ht="23.25" customHeight="1">
      <c r="A124"/>
    </row>
    <row r="125" spans="1:16" s="39" customFormat="1" ht="23.25" customHeight="1">
      <c r="A125"/>
    </row>
    <row r="126" spans="1:16" s="39" customFormat="1" ht="23.25" customHeight="1">
      <c r="A126"/>
    </row>
    <row r="127" spans="1:16" s="39" customFormat="1" ht="23.25" customHeight="1">
      <c r="A127"/>
    </row>
    <row r="128" spans="1:16" s="39" customFormat="1" ht="23.25" customHeight="1">
      <c r="A128"/>
    </row>
    <row r="129" spans="1:1" s="39" customFormat="1" ht="23.25" customHeight="1">
      <c r="A129"/>
    </row>
    <row r="130" spans="1:1" s="39" customFormat="1" ht="23.25" customHeight="1">
      <c r="A130"/>
    </row>
    <row r="131" spans="1:1" s="39" customFormat="1" ht="23.25" customHeight="1">
      <c r="A131"/>
    </row>
    <row r="132" spans="1:1" s="39" customFormat="1" ht="23.25" customHeight="1">
      <c r="A132"/>
    </row>
    <row r="133" spans="1:1" s="39" customFormat="1" ht="23.25" customHeight="1">
      <c r="A133"/>
    </row>
    <row r="134" spans="1:1" s="39" customFormat="1" ht="23.25" customHeight="1">
      <c r="A134"/>
    </row>
    <row r="135" spans="1:1" s="39" customFormat="1" ht="23.25" customHeight="1">
      <c r="A135"/>
    </row>
    <row r="136" spans="1:1" s="39" customFormat="1" ht="23.25" customHeight="1">
      <c r="A136"/>
    </row>
    <row r="137" spans="1:1" s="39" customFormat="1" ht="23.25" customHeight="1">
      <c r="A137"/>
    </row>
    <row r="138" spans="1:1" s="39" customFormat="1" ht="23.25" customHeight="1">
      <c r="A138"/>
    </row>
    <row r="139" spans="1:1" s="39" customFormat="1" ht="23.25" customHeight="1">
      <c r="A139"/>
    </row>
    <row r="140" spans="1:1" s="39" customFormat="1" ht="23.25" customHeight="1">
      <c r="A140"/>
    </row>
    <row r="141" spans="1:1" s="39" customFormat="1" ht="23.25" customHeight="1">
      <c r="A141"/>
    </row>
    <row r="142" spans="1:1" s="39" customFormat="1" ht="23.25" customHeight="1">
      <c r="A142"/>
    </row>
    <row r="143" spans="1:1" s="39" customFormat="1" ht="23.25" customHeight="1">
      <c r="A143"/>
    </row>
    <row r="144" spans="1:1" s="39" customFormat="1" ht="23.25" customHeight="1">
      <c r="A144"/>
    </row>
    <row r="145" spans="1:1" s="39" customFormat="1" ht="23.25" customHeight="1">
      <c r="A145"/>
    </row>
    <row r="146" spans="1:1" s="39" customFormat="1" ht="23.25" customHeight="1">
      <c r="A146"/>
    </row>
    <row r="147" spans="1:1" s="39" customFormat="1" ht="23.25" customHeight="1">
      <c r="A147"/>
    </row>
    <row r="148" spans="1:1" s="39" customFormat="1" ht="23.25" customHeight="1">
      <c r="A148"/>
    </row>
    <row r="149" spans="1:1" s="39" customFormat="1" ht="23.25" customHeight="1">
      <c r="A149"/>
    </row>
    <row r="150" spans="1:1" s="39" customFormat="1" ht="23.25" customHeight="1">
      <c r="A150"/>
    </row>
    <row r="151" spans="1:1" s="39" customFormat="1" ht="23.25" customHeight="1">
      <c r="A151"/>
    </row>
    <row r="152" spans="1:1" s="39" customFormat="1" ht="23.25" customHeight="1">
      <c r="A152"/>
    </row>
    <row r="153" spans="1:1" s="39" customFormat="1" ht="23.25" customHeight="1">
      <c r="A153"/>
    </row>
    <row r="154" spans="1:1" s="39" customFormat="1" ht="23.25" customHeight="1">
      <c r="A154"/>
    </row>
    <row r="155" spans="1:1" s="39" customFormat="1" ht="23.25" customHeight="1">
      <c r="A155"/>
    </row>
    <row r="156" spans="1:1" s="39" customFormat="1" ht="23.25" customHeight="1">
      <c r="A156"/>
    </row>
    <row r="157" spans="1:1" s="39" customFormat="1" ht="23.25" customHeight="1">
      <c r="A157"/>
    </row>
    <row r="158" spans="1:1" s="39" customFormat="1" ht="23.25" customHeight="1">
      <c r="A158"/>
    </row>
    <row r="159" spans="1:1" s="39" customFormat="1" ht="23.25" customHeight="1">
      <c r="A159"/>
    </row>
    <row r="160" spans="1:1" s="39" customFormat="1" ht="23.25" customHeight="1">
      <c r="A160"/>
    </row>
    <row r="161" spans="1:1" s="39" customFormat="1" ht="23.25" customHeight="1">
      <c r="A161"/>
    </row>
    <row r="162" spans="1:1" s="39" customFormat="1" ht="23.25" customHeight="1">
      <c r="A162"/>
    </row>
    <row r="163" spans="1:1" s="39" customFormat="1" ht="23.25" customHeight="1">
      <c r="A163"/>
    </row>
    <row r="164" spans="1:1" s="39" customFormat="1" ht="23.25" customHeight="1">
      <c r="A164"/>
    </row>
    <row r="165" spans="1:1" s="39" customFormat="1" ht="23.25" customHeight="1">
      <c r="A165"/>
    </row>
    <row r="166" spans="1:1" s="39" customFormat="1" ht="23.25" customHeight="1">
      <c r="A166"/>
    </row>
    <row r="167" spans="1:1" s="39" customFormat="1" ht="23.25" customHeight="1">
      <c r="A167"/>
    </row>
    <row r="168" spans="1:1" s="39" customFormat="1" ht="23.25" customHeight="1">
      <c r="A168"/>
    </row>
    <row r="169" spans="1:1" s="39" customFormat="1" ht="23.25" customHeight="1">
      <c r="A169"/>
    </row>
    <row r="170" spans="1:1" s="39" customFormat="1" ht="23.25" customHeight="1">
      <c r="A170"/>
    </row>
    <row r="171" spans="1:1" ht="23.25" customHeight="1"/>
    <row r="172" spans="1:1" ht="23.25" customHeight="1"/>
    <row r="173" spans="1:1" ht="23.25" customHeight="1"/>
    <row r="174" spans="1:1" ht="23.25" customHeight="1"/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1E79E-E8C6-458F-8569-FA64305D2C6C}">
  <sheetPr codeName="Planilha20">
    <tabColor rgb="FF008000"/>
  </sheetPr>
  <dimension ref="A1:K184"/>
  <sheetViews>
    <sheetView showGridLines="0" zoomScale="85" zoomScaleNormal="85" workbookViewId="0">
      <selection activeCell="J29" sqref="J29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268</v>
      </c>
      <c r="B12" s="658"/>
      <c r="C12" s="658"/>
      <c r="D12" s="658"/>
      <c r="E12" s="658"/>
      <c r="F12" s="659"/>
      <c r="G12" s="657" t="s">
        <v>269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/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101"/>
      <c r="H26" s="30"/>
      <c r="I26" s="39"/>
      <c r="J26" s="39"/>
      <c r="K26" s="91"/>
    </row>
    <row r="27" spans="1:11" ht="23.25" customHeight="1" thickBot="1">
      <c r="A27" s="105" t="s">
        <v>11</v>
      </c>
      <c r="B27" s="95"/>
      <c r="C27" s="96"/>
      <c r="D27" s="97"/>
      <c r="E27" s="97"/>
      <c r="F27" s="98"/>
      <c r="G27" s="105" t="s">
        <v>11</v>
      </c>
      <c r="H27" s="102"/>
      <c r="I27" s="103"/>
      <c r="J27" s="103"/>
      <c r="K27" s="104"/>
    </row>
    <row r="28" spans="1:11" ht="50.1" customHeight="1" thickBot="1">
      <c r="A28" s="657" t="s">
        <v>267</v>
      </c>
      <c r="B28" s="658"/>
      <c r="C28" s="658"/>
      <c r="D28" s="658"/>
      <c r="E28" s="658"/>
      <c r="F28" s="659"/>
      <c r="G28" s="657"/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9"/>
      <c r="G29" s="86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91"/>
      <c r="G30" s="90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91"/>
      <c r="G31" s="90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91"/>
      <c r="G32" s="90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91"/>
      <c r="G33" s="90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91"/>
      <c r="G34" s="90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91"/>
      <c r="G35" s="90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91"/>
      <c r="G36" s="90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91"/>
      <c r="G37" s="90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91"/>
      <c r="G38" s="90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92"/>
      <c r="G39" s="99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93"/>
      <c r="G40" s="100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94"/>
      <c r="G41" s="101"/>
      <c r="H41" s="30"/>
      <c r="I41" s="39"/>
      <c r="J41" s="39"/>
      <c r="K41" s="91"/>
    </row>
    <row r="42" spans="1:11" ht="23.25" customHeight="1">
      <c r="A42" s="90"/>
      <c r="B42" s="42"/>
      <c r="C42" s="26"/>
      <c r="D42" s="27"/>
      <c r="E42" s="27"/>
      <c r="F42" s="94"/>
      <c r="G42" s="101"/>
      <c r="H42" s="30"/>
      <c r="I42" s="39"/>
      <c r="J42" s="39"/>
      <c r="K42" s="91"/>
    </row>
    <row r="43" spans="1:11" ht="23.25" customHeight="1" thickBot="1">
      <c r="A43" s="105" t="s">
        <v>11</v>
      </c>
      <c r="B43" s="95"/>
      <c r="C43" s="96"/>
      <c r="D43" s="97"/>
      <c r="E43" s="97"/>
      <c r="F43" s="98"/>
      <c r="G43" s="105"/>
      <c r="H43" s="102"/>
      <c r="I43" s="103"/>
      <c r="J43" s="103"/>
      <c r="K43" s="104"/>
    </row>
    <row r="44" spans="1:11" ht="23.2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23.25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23.2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23.2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23.25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2:11" ht="23.2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2:11" ht="23.2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2:11" ht="23.2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2:11" ht="23.2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2:11" ht="23.2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2:11" ht="23.2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2:11" ht="23.2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2:11" ht="23.2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2:11" ht="23.2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2:11" ht="23.2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2:11" ht="23.2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2:11" ht="23.2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2:11" ht="23.2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2:11" ht="23.2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2:11" ht="23.2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2:11" ht="23.25" customHeight="1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2:11" ht="23.2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2:11" ht="23.25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2:11" ht="23.25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2:11" ht="23.25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2:11" ht="23.25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2:11" ht="23.25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2:11" ht="23.25" customHeight="1"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2:11" ht="23.2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2:11" ht="23.25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2:11" ht="23.25" customHeight="1"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2:11" ht="23.25" customHeight="1"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2:11" ht="23.2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2:11" ht="23.2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2:11" ht="23.25" customHeight="1"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2:11" ht="23.25" customHeight="1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23.2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2:11" ht="23.2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2:11" ht="23.2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23.2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23.2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2:11" ht="23.2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23.2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23.2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23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23.2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23.2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23.2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23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23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23.2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2:11" ht="23.25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2:11" ht="23.2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2:11" ht="23.25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23.25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23.25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23.2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11" ht="23.25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23.25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23.25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11" ht="23.25" customHeight="1"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3.2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2:11" ht="23.2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2:11" ht="23.2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11" ht="23.2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2:11" ht="23.2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23.2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23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23.2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23.25" customHeight="1"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23.2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23.25" customHeight="1"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23.25" customHeight="1"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23.25" customHeight="1"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23.25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2:11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2:11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2:11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2:11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2:11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2:11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2:11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2:11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2:11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2:11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2:11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2:11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2:11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2:11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2:11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2:11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2:11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2:11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2:11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2:11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2:11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2:11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2:11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1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2:11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2:11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2:11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2:11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2:11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2:11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2:11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2:11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2:11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2:11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2:11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2:11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2:11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2:11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2:11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</row>
    <row r="172" spans="2:11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2:11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2:11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7BBC9-FB78-4F07-B80C-DA0A54FAC501}">
  <sheetPr codeName="Planilha21">
    <tabColor rgb="FF008000"/>
  </sheetPr>
  <dimension ref="A1:Q229"/>
  <sheetViews>
    <sheetView showGridLines="0" zoomScale="85" zoomScaleNormal="85" workbookViewId="0">
      <selection activeCell="K46" sqref="K46"/>
    </sheetView>
  </sheetViews>
  <sheetFormatPr defaultColWidth="0" defaultRowHeight="15"/>
  <cols>
    <col min="1" max="1" width="2.7109375" customWidth="1"/>
    <col min="2" max="2" width="48.7109375" customWidth="1"/>
    <col min="3" max="3" width="12.140625" customWidth="1"/>
    <col min="4" max="9" width="15.7109375" customWidth="1"/>
    <col min="10" max="10" width="13.7109375" hidden="1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6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51" t="s">
        <v>550</v>
      </c>
      <c r="C12" s="51"/>
      <c r="D12" s="53"/>
      <c r="E12" s="53"/>
      <c r="F12" s="52"/>
      <c r="G12" s="52"/>
      <c r="H12" s="53"/>
      <c r="I12" s="54"/>
      <c r="J12" s="33"/>
      <c r="K12" s="46"/>
      <c r="L12" s="39"/>
    </row>
    <row r="13" spans="1:13" ht="50.1" customHeight="1">
      <c r="B13" s="56" t="s">
        <v>270</v>
      </c>
      <c r="C13" s="253" t="s">
        <v>13</v>
      </c>
      <c r="D13" s="57" t="s">
        <v>271</v>
      </c>
      <c r="E13" s="57" t="s">
        <v>272</v>
      </c>
      <c r="F13" s="57" t="s">
        <v>273</v>
      </c>
      <c r="G13" s="57" t="s">
        <v>274</v>
      </c>
      <c r="H13" s="57" t="s">
        <v>275</v>
      </c>
      <c r="I13" s="57" t="s">
        <v>276</v>
      </c>
      <c r="J13" s="285"/>
      <c r="K13" s="46"/>
      <c r="L13" s="39"/>
    </row>
    <row r="14" spans="1:13" ht="23.25" customHeight="1">
      <c r="B14" s="254" t="s">
        <v>277</v>
      </c>
      <c r="C14" s="255" t="s">
        <v>42</v>
      </c>
      <c r="D14" s="255">
        <v>360</v>
      </c>
      <c r="E14" s="255" t="s">
        <v>278</v>
      </c>
      <c r="F14" s="255" t="s">
        <v>279</v>
      </c>
      <c r="G14" s="256">
        <v>20</v>
      </c>
      <c r="H14" s="255">
        <v>17</v>
      </c>
      <c r="I14" s="257">
        <v>12</v>
      </c>
      <c r="J14" s="286"/>
      <c r="K14" s="117"/>
      <c r="L14" s="39"/>
    </row>
    <row r="15" spans="1:13" ht="23.25" customHeight="1">
      <c r="B15" s="254" t="s">
        <v>280</v>
      </c>
      <c r="C15" s="255" t="s">
        <v>58</v>
      </c>
      <c r="D15" s="30">
        <v>360</v>
      </c>
      <c r="E15" s="258" t="s">
        <v>281</v>
      </c>
      <c r="F15" s="259" t="s">
        <v>282</v>
      </c>
      <c r="G15" s="260">
        <v>65</v>
      </c>
      <c r="H15" s="261">
        <v>61</v>
      </c>
      <c r="I15" s="262">
        <v>40</v>
      </c>
      <c r="J15" s="65"/>
      <c r="K15" s="117"/>
      <c r="L15" s="39"/>
    </row>
    <row r="16" spans="1:13" ht="23.25" customHeight="1">
      <c r="B16" s="254" t="s">
        <v>283</v>
      </c>
      <c r="C16" s="255" t="s">
        <v>38</v>
      </c>
      <c r="D16" s="30">
        <v>360</v>
      </c>
      <c r="E16" s="263" t="s">
        <v>282</v>
      </c>
      <c r="F16" s="263" t="s">
        <v>284</v>
      </c>
      <c r="G16" s="264">
        <v>36</v>
      </c>
      <c r="H16" s="265">
        <v>36</v>
      </c>
      <c r="I16" s="266">
        <v>28</v>
      </c>
      <c r="J16" s="65"/>
      <c r="K16" s="117"/>
      <c r="L16" s="39"/>
    </row>
    <row r="17" spans="1:12" ht="23.25" customHeight="1">
      <c r="B17" s="254" t="s">
        <v>285</v>
      </c>
      <c r="C17" s="255" t="s">
        <v>58</v>
      </c>
      <c r="D17" s="30">
        <v>405</v>
      </c>
      <c r="E17" s="267" t="s">
        <v>286</v>
      </c>
      <c r="F17" s="263" t="s">
        <v>287</v>
      </c>
      <c r="G17" s="264">
        <v>34</v>
      </c>
      <c r="H17" s="265">
        <v>34</v>
      </c>
      <c r="I17" s="268">
        <v>23</v>
      </c>
      <c r="J17" s="65"/>
      <c r="K17" s="117"/>
      <c r="L17" s="39"/>
    </row>
    <row r="18" spans="1:12" ht="23.25" customHeight="1">
      <c r="B18" s="254" t="s">
        <v>288</v>
      </c>
      <c r="C18" s="255" t="s">
        <v>91</v>
      </c>
      <c r="D18" s="30">
        <v>375</v>
      </c>
      <c r="E18" s="267" t="s">
        <v>284</v>
      </c>
      <c r="F18" s="263" t="s">
        <v>287</v>
      </c>
      <c r="G18" s="264">
        <v>40</v>
      </c>
      <c r="H18" s="265">
        <v>40</v>
      </c>
      <c r="I18" s="268">
        <v>31</v>
      </c>
      <c r="J18" s="65"/>
      <c r="K18" s="117"/>
      <c r="L18" s="39"/>
    </row>
    <row r="19" spans="1:12" ht="23.25" customHeight="1">
      <c r="B19" s="254" t="s">
        <v>289</v>
      </c>
      <c r="C19" s="255" t="s">
        <v>91</v>
      </c>
      <c r="D19" s="30">
        <v>360</v>
      </c>
      <c r="E19" s="263" t="s">
        <v>290</v>
      </c>
      <c r="F19" s="263" t="s">
        <v>291</v>
      </c>
      <c r="G19" s="264">
        <v>50</v>
      </c>
      <c r="H19" s="265">
        <v>50</v>
      </c>
      <c r="I19" s="268">
        <v>45</v>
      </c>
      <c r="J19" s="65"/>
      <c r="K19" s="117"/>
      <c r="L19" s="39"/>
    </row>
    <row r="20" spans="1:12" ht="23.25" customHeight="1">
      <c r="B20" s="254" t="s">
        <v>283</v>
      </c>
      <c r="C20" s="255" t="s">
        <v>38</v>
      </c>
      <c r="D20" s="30">
        <v>360</v>
      </c>
      <c r="E20" s="263" t="s">
        <v>292</v>
      </c>
      <c r="F20" s="263" t="s">
        <v>293</v>
      </c>
      <c r="G20" s="264">
        <v>36</v>
      </c>
      <c r="H20" s="265">
        <v>36</v>
      </c>
      <c r="I20" s="266">
        <v>33</v>
      </c>
      <c r="J20" s="65"/>
      <c r="K20" s="117"/>
      <c r="L20" s="39"/>
    </row>
    <row r="21" spans="1:12" ht="23.25" customHeight="1">
      <c r="B21" s="254" t="s">
        <v>294</v>
      </c>
      <c r="C21" s="255" t="s">
        <v>46</v>
      </c>
      <c r="D21" s="30">
        <v>390</v>
      </c>
      <c r="E21" s="116" t="s">
        <v>292</v>
      </c>
      <c r="F21" s="116" t="s">
        <v>293</v>
      </c>
      <c r="G21" s="116">
        <v>25</v>
      </c>
      <c r="H21" s="116">
        <v>22</v>
      </c>
      <c r="I21" s="162">
        <v>21</v>
      </c>
      <c r="J21" s="65"/>
      <c r="K21" s="49"/>
      <c r="L21" s="39"/>
    </row>
    <row r="22" spans="1:12" ht="23.25" customHeight="1">
      <c r="A22" s="39"/>
      <c r="B22" s="254" t="s">
        <v>295</v>
      </c>
      <c r="C22" s="255" t="s">
        <v>25</v>
      </c>
      <c r="D22" s="30">
        <v>390</v>
      </c>
      <c r="E22" s="263" t="s">
        <v>287</v>
      </c>
      <c r="F22" s="263" t="s">
        <v>296</v>
      </c>
      <c r="G22" s="264">
        <v>54</v>
      </c>
      <c r="H22" s="265">
        <v>47</v>
      </c>
      <c r="I22" s="268">
        <v>42</v>
      </c>
      <c r="J22" s="65"/>
      <c r="K22" s="39"/>
      <c r="L22" s="39"/>
    </row>
    <row r="23" spans="1:12" ht="23.25" customHeight="1">
      <c r="A23" s="39"/>
      <c r="B23" s="254" t="s">
        <v>288</v>
      </c>
      <c r="C23" s="255" t="s">
        <v>91</v>
      </c>
      <c r="D23" s="30">
        <v>405</v>
      </c>
      <c r="E23" s="267" t="s">
        <v>291</v>
      </c>
      <c r="F23" s="263" t="s">
        <v>297</v>
      </c>
      <c r="G23" s="264">
        <v>30</v>
      </c>
      <c r="H23" s="265">
        <v>30</v>
      </c>
      <c r="I23" s="268">
        <v>28</v>
      </c>
      <c r="J23" s="287"/>
      <c r="K23" s="46"/>
      <c r="L23" s="39"/>
    </row>
    <row r="24" spans="1:12" ht="23.25" customHeight="1">
      <c r="A24" s="39"/>
      <c r="B24" s="254" t="s">
        <v>294</v>
      </c>
      <c r="C24" s="255" t="s">
        <v>46</v>
      </c>
      <c r="D24" s="30">
        <v>360</v>
      </c>
      <c r="E24" s="267" t="s">
        <v>293</v>
      </c>
      <c r="F24" s="263" t="s">
        <v>297</v>
      </c>
      <c r="G24" s="264">
        <v>28</v>
      </c>
      <c r="H24" s="265">
        <v>23</v>
      </c>
      <c r="I24" s="268">
        <v>11</v>
      </c>
      <c r="J24" s="64"/>
      <c r="K24" s="46"/>
      <c r="L24" s="39"/>
    </row>
    <row r="25" spans="1:12" ht="23.25" customHeight="1">
      <c r="A25" s="39"/>
      <c r="B25" s="254" t="s">
        <v>289</v>
      </c>
      <c r="C25" s="255" t="s">
        <v>91</v>
      </c>
      <c r="D25" s="30">
        <v>360</v>
      </c>
      <c r="E25" s="116" t="s">
        <v>293</v>
      </c>
      <c r="F25" s="116" t="s">
        <v>296</v>
      </c>
      <c r="G25" s="246">
        <v>50</v>
      </c>
      <c r="H25" s="116">
        <v>44</v>
      </c>
      <c r="I25" s="162">
        <v>40</v>
      </c>
      <c r="J25" s="65"/>
      <c r="K25" s="117"/>
      <c r="L25" s="39"/>
    </row>
    <row r="26" spans="1:12" ht="23.25" customHeight="1">
      <c r="A26" s="39"/>
      <c r="B26" s="254" t="s">
        <v>298</v>
      </c>
      <c r="C26" s="255" t="s">
        <v>38</v>
      </c>
      <c r="D26" s="30">
        <v>360</v>
      </c>
      <c r="E26" s="263" t="s">
        <v>299</v>
      </c>
      <c r="F26" s="263" t="s">
        <v>300</v>
      </c>
      <c r="G26" s="264">
        <v>24</v>
      </c>
      <c r="H26" s="265">
        <v>21</v>
      </c>
      <c r="I26" s="266">
        <v>12</v>
      </c>
      <c r="J26" s="65"/>
      <c r="K26" s="117"/>
      <c r="L26" s="39"/>
    </row>
    <row r="27" spans="1:12" ht="23.25" customHeight="1">
      <c r="A27" s="39"/>
      <c r="B27" s="254" t="s">
        <v>301</v>
      </c>
      <c r="C27" s="255" t="s">
        <v>25</v>
      </c>
      <c r="D27" s="30">
        <v>390</v>
      </c>
      <c r="E27" s="116" t="s">
        <v>296</v>
      </c>
      <c r="F27" s="116" t="s">
        <v>302</v>
      </c>
      <c r="G27" s="246">
        <v>50</v>
      </c>
      <c r="H27" s="116">
        <v>47</v>
      </c>
      <c r="I27" s="162">
        <v>26</v>
      </c>
      <c r="J27" s="65"/>
      <c r="K27" s="117"/>
      <c r="L27" s="39"/>
    </row>
    <row r="28" spans="1:12" ht="23.25" customHeight="1">
      <c r="A28" s="39"/>
      <c r="B28" s="254" t="s">
        <v>303</v>
      </c>
      <c r="C28" s="255" t="s">
        <v>46</v>
      </c>
      <c r="D28" s="30">
        <v>405</v>
      </c>
      <c r="E28" s="269" t="s">
        <v>297</v>
      </c>
      <c r="F28" s="267" t="s">
        <v>304</v>
      </c>
      <c r="G28" s="265">
        <v>25</v>
      </c>
      <c r="H28" s="265">
        <v>25</v>
      </c>
      <c r="I28" s="268">
        <v>13</v>
      </c>
      <c r="J28" s="65"/>
      <c r="K28" s="117"/>
      <c r="L28" s="39"/>
    </row>
    <row r="29" spans="1:12" ht="23.25" customHeight="1">
      <c r="A29" s="39"/>
      <c r="B29" s="254" t="s">
        <v>305</v>
      </c>
      <c r="C29" s="255" t="s">
        <v>91</v>
      </c>
      <c r="D29" s="30">
        <v>360</v>
      </c>
      <c r="E29" s="116" t="s">
        <v>300</v>
      </c>
      <c r="F29" s="116" t="s">
        <v>306</v>
      </c>
      <c r="G29" s="246">
        <v>25</v>
      </c>
      <c r="H29" s="116">
        <v>24</v>
      </c>
      <c r="I29" s="162">
        <v>17</v>
      </c>
      <c r="J29" s="65"/>
      <c r="K29" s="117"/>
      <c r="L29" s="39"/>
    </row>
    <row r="30" spans="1:12" ht="23.25" customHeight="1">
      <c r="A30" s="39"/>
      <c r="B30" s="254" t="s">
        <v>283</v>
      </c>
      <c r="C30" s="255" t="s">
        <v>38</v>
      </c>
      <c r="D30" s="30">
        <v>360</v>
      </c>
      <c r="E30" s="263" t="s">
        <v>300</v>
      </c>
      <c r="F30" s="263" t="s">
        <v>304</v>
      </c>
      <c r="G30" s="264">
        <v>24</v>
      </c>
      <c r="H30" s="265">
        <v>24</v>
      </c>
      <c r="I30" s="266">
        <v>19</v>
      </c>
      <c r="J30" s="65"/>
      <c r="K30" s="117"/>
      <c r="L30" s="39"/>
    </row>
    <row r="31" spans="1:12" ht="23.25" customHeight="1">
      <c r="A31" s="39"/>
      <c r="B31" s="254" t="s">
        <v>307</v>
      </c>
      <c r="C31" s="255" t="s">
        <v>308</v>
      </c>
      <c r="D31" s="30">
        <v>420</v>
      </c>
      <c r="E31" s="116" t="s">
        <v>302</v>
      </c>
      <c r="F31" s="116" t="s">
        <v>309</v>
      </c>
      <c r="G31" s="116">
        <v>100</v>
      </c>
      <c r="H31" s="116">
        <v>99</v>
      </c>
      <c r="I31" s="162">
        <v>26</v>
      </c>
      <c r="J31" s="65"/>
      <c r="K31" s="117"/>
      <c r="L31" s="39"/>
    </row>
    <row r="32" spans="1:12" ht="23.25" customHeight="1">
      <c r="A32" s="39"/>
      <c r="B32" s="254" t="s">
        <v>310</v>
      </c>
      <c r="C32" s="255" t="s">
        <v>308</v>
      </c>
      <c r="D32" s="30">
        <v>420</v>
      </c>
      <c r="E32" s="269" t="s">
        <v>302</v>
      </c>
      <c r="F32" s="267" t="s">
        <v>309</v>
      </c>
      <c r="G32" s="265">
        <v>150</v>
      </c>
      <c r="H32" s="265">
        <v>143</v>
      </c>
      <c r="I32" s="268">
        <v>55</v>
      </c>
      <c r="J32" s="65"/>
      <c r="K32" s="49"/>
      <c r="L32" s="39"/>
    </row>
    <row r="33" spans="1:12" ht="23.25" customHeight="1">
      <c r="A33" s="39"/>
      <c r="B33" s="254" t="s">
        <v>311</v>
      </c>
      <c r="C33" s="255" t="s">
        <v>308</v>
      </c>
      <c r="D33" s="30">
        <v>420</v>
      </c>
      <c r="E33" s="269" t="s">
        <v>302</v>
      </c>
      <c r="F33" s="267" t="s">
        <v>309</v>
      </c>
      <c r="G33" s="265">
        <v>100</v>
      </c>
      <c r="H33" s="265">
        <v>82</v>
      </c>
      <c r="I33" s="268">
        <v>29</v>
      </c>
      <c r="J33" s="65"/>
      <c r="K33" s="49"/>
      <c r="L33" s="39"/>
    </row>
    <row r="34" spans="1:12" ht="23.25" customHeight="1">
      <c r="A34" s="39"/>
      <c r="B34" s="254" t="s">
        <v>312</v>
      </c>
      <c r="C34" s="255" t="s">
        <v>25</v>
      </c>
      <c r="D34" s="30">
        <v>540</v>
      </c>
      <c r="E34" s="263" t="s">
        <v>302</v>
      </c>
      <c r="F34" s="263" t="s">
        <v>313</v>
      </c>
      <c r="G34" s="264">
        <v>50</v>
      </c>
      <c r="H34" s="265">
        <v>50</v>
      </c>
      <c r="I34" s="266">
        <v>48</v>
      </c>
      <c r="J34" s="65"/>
      <c r="K34" s="42"/>
      <c r="L34" s="39"/>
    </row>
    <row r="35" spans="1:12" ht="23.25" customHeight="1">
      <c r="A35" s="39"/>
      <c r="B35" s="254" t="s">
        <v>314</v>
      </c>
      <c r="C35" s="255" t="s">
        <v>315</v>
      </c>
      <c r="D35" s="30">
        <v>405</v>
      </c>
      <c r="E35" s="263" t="s">
        <v>306</v>
      </c>
      <c r="F35" s="263" t="s">
        <v>316</v>
      </c>
      <c r="G35" s="264">
        <v>60</v>
      </c>
      <c r="H35" s="265">
        <v>47</v>
      </c>
      <c r="I35" s="268">
        <v>21</v>
      </c>
      <c r="J35" s="65"/>
      <c r="K35" s="46"/>
      <c r="L35" s="39"/>
    </row>
    <row r="36" spans="1:12" ht="23.25" customHeight="1">
      <c r="A36" s="39"/>
      <c r="B36" s="254" t="s">
        <v>317</v>
      </c>
      <c r="C36" s="255" t="s">
        <v>308</v>
      </c>
      <c r="D36" s="30">
        <v>360</v>
      </c>
      <c r="E36" s="263" t="s">
        <v>309</v>
      </c>
      <c r="F36" s="263" t="s">
        <v>318</v>
      </c>
      <c r="G36" s="264">
        <v>120</v>
      </c>
      <c r="H36" s="265">
        <v>104</v>
      </c>
      <c r="I36" s="162">
        <v>36</v>
      </c>
      <c r="J36" s="65"/>
      <c r="K36" s="46"/>
      <c r="L36" s="39"/>
    </row>
    <row r="37" spans="1:12" ht="23.25" customHeight="1">
      <c r="A37" s="39"/>
      <c r="B37" s="254" t="s">
        <v>319</v>
      </c>
      <c r="C37" s="255" t="s">
        <v>46</v>
      </c>
      <c r="D37" s="30">
        <v>405</v>
      </c>
      <c r="E37" s="263" t="s">
        <v>309</v>
      </c>
      <c r="F37" s="263" t="s">
        <v>316</v>
      </c>
      <c r="G37" s="264">
        <v>23</v>
      </c>
      <c r="H37" s="265">
        <v>21</v>
      </c>
      <c r="I37" s="266">
        <v>12</v>
      </c>
      <c r="J37" s="65"/>
      <c r="K37" s="117"/>
      <c r="L37" s="39"/>
    </row>
    <row r="38" spans="1:12" ht="23.25" customHeight="1">
      <c r="A38" s="39"/>
      <c r="B38" s="254" t="s">
        <v>288</v>
      </c>
      <c r="C38" s="255" t="s">
        <v>91</v>
      </c>
      <c r="D38" s="30">
        <v>360</v>
      </c>
      <c r="E38" s="263" t="s">
        <v>309</v>
      </c>
      <c r="F38" s="263" t="s">
        <v>316</v>
      </c>
      <c r="G38" s="264">
        <v>25</v>
      </c>
      <c r="H38" s="265">
        <v>24</v>
      </c>
      <c r="I38" s="162">
        <v>16</v>
      </c>
      <c r="J38" s="65"/>
      <c r="K38" s="117"/>
      <c r="L38" s="39"/>
    </row>
    <row r="39" spans="1:12" ht="23.25" customHeight="1">
      <c r="A39" s="39"/>
      <c r="B39" s="254" t="s">
        <v>320</v>
      </c>
      <c r="C39" s="255" t="s">
        <v>38</v>
      </c>
      <c r="D39" s="30">
        <v>360</v>
      </c>
      <c r="E39" s="259" t="s">
        <v>309</v>
      </c>
      <c r="F39" s="259" t="s">
        <v>316</v>
      </c>
      <c r="G39" s="260">
        <v>60</v>
      </c>
      <c r="H39" s="261">
        <v>57</v>
      </c>
      <c r="I39" s="268">
        <v>47</v>
      </c>
      <c r="J39" s="65"/>
      <c r="K39" s="117"/>
      <c r="L39" s="39"/>
    </row>
    <row r="40" spans="1:12" ht="23.25" customHeight="1">
      <c r="A40" s="39"/>
      <c r="B40" s="254" t="s">
        <v>321</v>
      </c>
      <c r="C40" s="255" t="s">
        <v>53</v>
      </c>
      <c r="D40" s="30">
        <v>540</v>
      </c>
      <c r="E40" s="259" t="s">
        <v>309</v>
      </c>
      <c r="F40" s="259" t="s">
        <v>322</v>
      </c>
      <c r="G40" s="260">
        <v>30</v>
      </c>
      <c r="H40" s="261">
        <v>29</v>
      </c>
      <c r="I40" s="268">
        <v>15</v>
      </c>
      <c r="J40" s="65"/>
      <c r="K40" s="117"/>
      <c r="L40" s="39"/>
    </row>
    <row r="41" spans="1:12" ht="23.25" customHeight="1">
      <c r="A41" s="39"/>
      <c r="B41" s="254" t="s">
        <v>307</v>
      </c>
      <c r="C41" s="255" t="s">
        <v>308</v>
      </c>
      <c r="D41" s="30">
        <v>510</v>
      </c>
      <c r="E41" s="259" t="s">
        <v>309</v>
      </c>
      <c r="F41" s="259" t="s">
        <v>316</v>
      </c>
      <c r="G41" s="260">
        <v>60</v>
      </c>
      <c r="H41" s="261">
        <v>60</v>
      </c>
      <c r="I41" s="266">
        <v>13</v>
      </c>
      <c r="J41" s="65"/>
      <c r="K41" s="117"/>
      <c r="L41" s="39"/>
    </row>
    <row r="42" spans="1:12" ht="23.25" customHeight="1">
      <c r="A42" s="39"/>
      <c r="B42" s="254" t="s">
        <v>323</v>
      </c>
      <c r="C42" s="255" t="s">
        <v>308</v>
      </c>
      <c r="D42" s="30">
        <v>510</v>
      </c>
      <c r="E42" s="259" t="s">
        <v>309</v>
      </c>
      <c r="F42" s="259" t="s">
        <v>316</v>
      </c>
      <c r="G42" s="260">
        <v>90</v>
      </c>
      <c r="H42" s="261">
        <v>92</v>
      </c>
      <c r="I42" s="268">
        <v>35</v>
      </c>
      <c r="J42" s="65"/>
      <c r="K42" s="117"/>
      <c r="L42" s="39"/>
    </row>
    <row r="43" spans="1:12" ht="23.25" customHeight="1">
      <c r="A43" s="39"/>
      <c r="B43" s="254" t="s">
        <v>324</v>
      </c>
      <c r="C43" s="255" t="s">
        <v>308</v>
      </c>
      <c r="D43" s="30">
        <v>510</v>
      </c>
      <c r="E43" s="259" t="s">
        <v>309</v>
      </c>
      <c r="F43" s="259" t="s">
        <v>316</v>
      </c>
      <c r="G43" s="260">
        <v>60</v>
      </c>
      <c r="H43" s="261">
        <v>50</v>
      </c>
      <c r="I43" s="266">
        <v>21</v>
      </c>
      <c r="J43" s="287"/>
      <c r="K43" s="42"/>
      <c r="L43" s="39"/>
    </row>
    <row r="44" spans="1:12" ht="23.25" customHeight="1">
      <c r="A44" s="39"/>
      <c r="B44" s="254" t="s">
        <v>325</v>
      </c>
      <c r="C44" s="255" t="s">
        <v>38</v>
      </c>
      <c r="D44" s="30">
        <v>450</v>
      </c>
      <c r="E44" s="259" t="s">
        <v>322</v>
      </c>
      <c r="F44" s="259" t="s">
        <v>326</v>
      </c>
      <c r="G44" s="260">
        <v>55</v>
      </c>
      <c r="H44" s="261">
        <v>59</v>
      </c>
      <c r="I44" s="266">
        <v>39</v>
      </c>
      <c r="J44" s="287"/>
      <c r="K44" s="46"/>
      <c r="L44" s="39"/>
    </row>
    <row r="45" spans="1:12" ht="23.25" customHeight="1">
      <c r="A45" s="39"/>
      <c r="B45" s="254" t="s">
        <v>327</v>
      </c>
      <c r="C45" s="255" t="s">
        <v>42</v>
      </c>
      <c r="D45" s="30">
        <v>450</v>
      </c>
      <c r="E45" s="259" t="s">
        <v>322</v>
      </c>
      <c r="F45" s="259" t="s">
        <v>326</v>
      </c>
      <c r="G45" s="260">
        <v>40</v>
      </c>
      <c r="H45" s="261">
        <v>39</v>
      </c>
      <c r="I45" s="266">
        <v>17</v>
      </c>
      <c r="J45" s="33"/>
      <c r="K45" s="46"/>
      <c r="L45" s="39"/>
    </row>
    <row r="46" spans="1:12" ht="23.25" customHeight="1">
      <c r="A46" s="39"/>
      <c r="B46" s="254" t="s">
        <v>317</v>
      </c>
      <c r="C46" s="255" t="s">
        <v>308</v>
      </c>
      <c r="D46" s="30">
        <v>360</v>
      </c>
      <c r="E46" s="259" t="s">
        <v>322</v>
      </c>
      <c r="F46" s="259" t="s">
        <v>328</v>
      </c>
      <c r="G46" s="260">
        <v>60</v>
      </c>
      <c r="H46" s="261">
        <v>59</v>
      </c>
      <c r="I46" s="266">
        <v>19</v>
      </c>
      <c r="J46" s="33"/>
      <c r="K46" s="117"/>
      <c r="L46" s="39"/>
    </row>
    <row r="47" spans="1:12" ht="23.25" customHeight="1">
      <c r="A47" s="39"/>
      <c r="B47" s="254" t="s">
        <v>329</v>
      </c>
      <c r="C47" s="255" t="s">
        <v>308</v>
      </c>
      <c r="D47" s="30">
        <v>405</v>
      </c>
      <c r="E47" s="259" t="s">
        <v>322</v>
      </c>
      <c r="F47" s="259" t="s">
        <v>328</v>
      </c>
      <c r="G47" s="260">
        <v>60</v>
      </c>
      <c r="H47" s="261">
        <v>56</v>
      </c>
      <c r="I47" s="266">
        <v>30</v>
      </c>
      <c r="J47" s="116"/>
      <c r="K47" s="117"/>
      <c r="L47" s="39"/>
    </row>
    <row r="48" spans="1:12" ht="23.25" customHeight="1">
      <c r="A48" s="39"/>
      <c r="B48" s="254" t="s">
        <v>307</v>
      </c>
      <c r="C48" s="255" t="s">
        <v>308</v>
      </c>
      <c r="D48" s="30">
        <v>510</v>
      </c>
      <c r="E48" s="259" t="s">
        <v>322</v>
      </c>
      <c r="F48" s="259" t="s">
        <v>328</v>
      </c>
      <c r="G48" s="260">
        <v>60</v>
      </c>
      <c r="H48" s="261">
        <v>58</v>
      </c>
      <c r="I48" s="266">
        <v>29</v>
      </c>
      <c r="J48" s="118"/>
      <c r="K48" s="117"/>
      <c r="L48" s="39"/>
    </row>
    <row r="49" spans="1:12" ht="23.25" customHeight="1">
      <c r="A49" s="39"/>
      <c r="B49" s="254" t="s">
        <v>323</v>
      </c>
      <c r="C49" s="255" t="s">
        <v>308</v>
      </c>
      <c r="D49" s="30">
        <v>510</v>
      </c>
      <c r="E49" s="259" t="s">
        <v>322</v>
      </c>
      <c r="F49" s="259" t="s">
        <v>328</v>
      </c>
      <c r="G49" s="260">
        <v>60</v>
      </c>
      <c r="H49" s="261">
        <v>60</v>
      </c>
      <c r="I49" s="266">
        <v>41</v>
      </c>
      <c r="J49" s="118"/>
      <c r="K49" s="117"/>
      <c r="L49" s="39"/>
    </row>
    <row r="50" spans="1:12" ht="23.25" customHeight="1">
      <c r="A50" s="39"/>
      <c r="B50" s="254" t="s">
        <v>324</v>
      </c>
      <c r="C50" s="255" t="s">
        <v>308</v>
      </c>
      <c r="D50" s="30">
        <v>510</v>
      </c>
      <c r="E50" s="259" t="s">
        <v>322</v>
      </c>
      <c r="F50" s="259" t="s">
        <v>328</v>
      </c>
      <c r="G50" s="260">
        <v>60</v>
      </c>
      <c r="H50" s="261">
        <v>61</v>
      </c>
      <c r="I50" s="266">
        <v>40</v>
      </c>
      <c r="J50" s="118"/>
      <c r="K50" s="117"/>
      <c r="L50" s="39"/>
    </row>
    <row r="51" spans="1:12" ht="23.25" customHeight="1">
      <c r="A51" s="39"/>
      <c r="B51" s="254" t="s">
        <v>319</v>
      </c>
      <c r="C51" s="255" t="s">
        <v>46</v>
      </c>
      <c r="D51" s="30">
        <v>405</v>
      </c>
      <c r="E51" s="259" t="s">
        <v>330</v>
      </c>
      <c r="F51" s="259" t="s">
        <v>328</v>
      </c>
      <c r="G51" s="260">
        <v>23</v>
      </c>
      <c r="H51" s="261">
        <v>9</v>
      </c>
      <c r="I51" s="266">
        <v>5</v>
      </c>
      <c r="J51" s="118"/>
      <c r="K51" s="117"/>
      <c r="L51" s="39"/>
    </row>
    <row r="52" spans="1:12" ht="23.25" customHeight="1">
      <c r="A52" s="39"/>
      <c r="B52" s="270" t="s">
        <v>666</v>
      </c>
      <c r="C52" s="271" t="s">
        <v>29</v>
      </c>
      <c r="D52" s="157">
        <v>360</v>
      </c>
      <c r="E52" s="580" t="s">
        <v>326</v>
      </c>
      <c r="F52" s="580" t="s">
        <v>667</v>
      </c>
      <c r="G52" s="272">
        <v>24</v>
      </c>
      <c r="H52" s="273">
        <v>23</v>
      </c>
      <c r="I52" s="274">
        <v>0</v>
      </c>
      <c r="J52" s="488"/>
      <c r="K52" s="117"/>
      <c r="L52" s="39"/>
    </row>
    <row r="53" spans="1:12" ht="23.25" customHeight="1">
      <c r="A53" s="39"/>
      <c r="B53" s="660" t="s">
        <v>331</v>
      </c>
      <c r="C53" s="660"/>
      <c r="D53" s="660"/>
      <c r="E53" s="660"/>
      <c r="F53" s="660"/>
      <c r="G53" s="660"/>
      <c r="H53" s="660"/>
      <c r="I53" s="660"/>
      <c r="J53" s="660"/>
      <c r="K53" s="117"/>
      <c r="L53" s="39"/>
    </row>
    <row r="54" spans="1:12" ht="23.25" customHeight="1">
      <c r="B54" s="20" t="s">
        <v>11</v>
      </c>
      <c r="C54" s="114"/>
      <c r="D54" s="42"/>
      <c r="E54" s="259"/>
      <c r="F54" s="259"/>
      <c r="G54" s="260"/>
      <c r="H54" s="261"/>
      <c r="I54" s="261"/>
      <c r="J54" s="121"/>
      <c r="K54" s="122"/>
      <c r="L54" s="39"/>
    </row>
    <row r="55" spans="1:12" ht="23.25" customHeight="1">
      <c r="B55" s="114"/>
      <c r="C55" s="114"/>
      <c r="D55" s="42"/>
      <c r="E55" s="259"/>
      <c r="F55" s="259"/>
      <c r="G55" s="260"/>
      <c r="H55" s="261"/>
      <c r="I55" s="261"/>
      <c r="J55" s="49"/>
      <c r="K55" s="49"/>
      <c r="L55" s="39"/>
    </row>
    <row r="56" spans="1:12" ht="23.25" customHeight="1">
      <c r="B56" s="114"/>
      <c r="C56" s="114"/>
      <c r="D56" s="259"/>
      <c r="E56" s="259"/>
      <c r="F56" s="259"/>
      <c r="G56" s="260"/>
      <c r="H56" s="260"/>
      <c r="I56" s="260"/>
      <c r="J56" s="49"/>
      <c r="K56" s="49"/>
      <c r="L56" s="39"/>
    </row>
    <row r="57" spans="1:12" ht="23.25" customHeight="1">
      <c r="B57" s="276"/>
      <c r="C57" s="119"/>
      <c r="D57" s="119"/>
      <c r="E57" s="119"/>
      <c r="F57" s="119"/>
      <c r="G57" s="277"/>
      <c r="H57" s="119"/>
      <c r="I57" s="119"/>
      <c r="J57" s="49"/>
      <c r="K57" s="49"/>
      <c r="L57" s="39"/>
    </row>
    <row r="58" spans="1:12" ht="23.25" customHeight="1">
      <c r="B58" s="278"/>
      <c r="C58" s="278"/>
      <c r="D58" s="279"/>
      <c r="E58" s="279"/>
      <c r="F58" s="279"/>
      <c r="G58" s="280"/>
      <c r="H58" s="281"/>
      <c r="I58" s="281"/>
      <c r="J58" s="69"/>
      <c r="K58" s="46"/>
      <c r="L58" s="39"/>
    </row>
    <row r="59" spans="1:12" ht="23.25" customHeight="1">
      <c r="B59" s="278"/>
      <c r="C59" s="278"/>
      <c r="D59" s="279"/>
      <c r="E59" s="279"/>
      <c r="F59" s="279"/>
      <c r="G59" s="280"/>
      <c r="H59" s="281"/>
      <c r="I59" s="282"/>
      <c r="J59" s="113"/>
      <c r="K59" s="46"/>
      <c r="L59" s="39"/>
    </row>
    <row r="60" spans="1:12" ht="23.25" customHeight="1">
      <c r="B60" s="278"/>
      <c r="C60" s="278"/>
      <c r="D60" s="279"/>
      <c r="E60" s="279"/>
      <c r="F60" s="279"/>
      <c r="G60" s="280"/>
      <c r="H60" s="281"/>
      <c r="I60" s="282"/>
      <c r="J60" s="118"/>
      <c r="K60" s="117"/>
      <c r="L60" s="39"/>
    </row>
    <row r="61" spans="1:12" ht="23.25" customHeight="1">
      <c r="B61" s="283"/>
      <c r="C61" s="283"/>
      <c r="D61" s="284"/>
      <c r="E61" s="284"/>
      <c r="F61" s="284"/>
      <c r="G61" s="284"/>
      <c r="H61" s="284"/>
      <c r="I61" s="284"/>
      <c r="J61" s="118"/>
      <c r="K61" s="117"/>
      <c r="L61" s="39"/>
    </row>
    <row r="62" spans="1:12" ht="23.25" customHeight="1">
      <c r="B62" s="284"/>
      <c r="C62" s="284"/>
      <c r="D62" s="284"/>
      <c r="E62" s="284"/>
      <c r="F62" s="284"/>
      <c r="G62" s="284"/>
      <c r="H62" s="284"/>
      <c r="I62" s="284"/>
      <c r="J62" s="116"/>
      <c r="K62" s="117"/>
      <c r="L62" s="39"/>
    </row>
    <row r="63" spans="1:12" ht="23.25" customHeight="1">
      <c r="B63" s="284"/>
      <c r="C63" s="284"/>
      <c r="D63" s="284"/>
      <c r="E63" s="284"/>
      <c r="F63" s="284"/>
      <c r="G63" s="284"/>
      <c r="H63" s="284"/>
      <c r="I63" s="284"/>
      <c r="J63" s="118"/>
      <c r="K63" s="117"/>
      <c r="L63" s="39"/>
    </row>
    <row r="64" spans="1:12" ht="23.25" customHeight="1">
      <c r="B64" s="284"/>
      <c r="C64" s="284"/>
      <c r="D64" s="284"/>
      <c r="E64" s="284"/>
      <c r="F64" s="284"/>
      <c r="G64" s="284"/>
      <c r="H64" s="284"/>
      <c r="I64" s="284"/>
      <c r="J64" s="118"/>
      <c r="K64" s="117"/>
      <c r="L64" s="39"/>
    </row>
    <row r="65" spans="2:12" ht="23.25" customHeight="1">
      <c r="B65" s="284"/>
      <c r="C65" s="284"/>
      <c r="D65" s="284"/>
      <c r="E65" s="284"/>
      <c r="F65" s="284"/>
      <c r="G65" s="284"/>
      <c r="H65" s="284"/>
      <c r="I65" s="284"/>
      <c r="J65" s="116"/>
      <c r="K65" s="117"/>
      <c r="L65" s="39"/>
    </row>
    <row r="66" spans="2:12" ht="23.25" customHeight="1">
      <c r="B66" s="284"/>
      <c r="C66" s="284"/>
      <c r="D66" s="284"/>
      <c r="E66" s="284"/>
      <c r="F66" s="284"/>
      <c r="G66" s="284"/>
      <c r="H66" s="284"/>
      <c r="I66" s="284"/>
      <c r="J66" s="116"/>
      <c r="K66" s="117"/>
      <c r="L66" s="39"/>
    </row>
    <row r="67" spans="2:12" ht="23.25" customHeight="1">
      <c r="B67" s="284"/>
      <c r="C67" s="284"/>
      <c r="D67" s="284"/>
      <c r="E67" s="284"/>
      <c r="F67" s="284"/>
      <c r="G67" s="284"/>
      <c r="H67" s="284"/>
      <c r="I67" s="284"/>
      <c r="J67" s="121"/>
      <c r="K67" s="122"/>
      <c r="L67" s="39"/>
    </row>
    <row r="68" spans="2:12" ht="23.25" customHeight="1">
      <c r="B68" s="222"/>
      <c r="C68" s="222"/>
      <c r="D68" s="222"/>
      <c r="E68" s="222"/>
      <c r="F68" s="222"/>
      <c r="G68" s="222"/>
      <c r="H68" s="222"/>
      <c r="I68" s="222"/>
      <c r="J68" s="49"/>
      <c r="K68" s="49"/>
      <c r="L68" s="39"/>
    </row>
    <row r="69" spans="2:12" ht="23.25" customHeight="1">
      <c r="B69" s="42"/>
      <c r="C69" s="49"/>
      <c r="D69" s="49"/>
      <c r="E69" s="49"/>
      <c r="F69" s="49"/>
      <c r="G69" s="49"/>
      <c r="H69" s="49"/>
      <c r="I69" s="49"/>
      <c r="J69" s="49"/>
      <c r="K69" s="49"/>
      <c r="L69" s="39"/>
    </row>
    <row r="70" spans="2:12" ht="23.25" customHeight="1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39"/>
    </row>
    <row r="71" spans="2:12" ht="23.25" customHeight="1">
      <c r="B71" s="50"/>
      <c r="C71" s="51"/>
      <c r="D71" s="107"/>
      <c r="E71" s="108"/>
      <c r="F71" s="108"/>
      <c r="G71" s="110"/>
      <c r="H71" s="46"/>
      <c r="I71" s="69"/>
      <c r="J71" s="69"/>
      <c r="K71" s="46"/>
      <c r="L71" s="39"/>
    </row>
    <row r="72" spans="2:12" ht="23.25" customHeight="1">
      <c r="B72" s="111"/>
      <c r="C72" s="112"/>
      <c r="D72" s="112"/>
      <c r="E72" s="112"/>
      <c r="F72" s="112"/>
      <c r="G72" s="112"/>
      <c r="H72" s="112"/>
      <c r="I72" s="113"/>
      <c r="J72" s="113"/>
      <c r="K72" s="46"/>
      <c r="L72" s="39"/>
    </row>
    <row r="73" spans="2:12" ht="23.25" customHeight="1">
      <c r="B73" s="114"/>
      <c r="C73" s="115"/>
      <c r="D73" s="115"/>
      <c r="E73" s="115"/>
      <c r="F73" s="115"/>
      <c r="G73" s="115"/>
      <c r="H73" s="115"/>
      <c r="I73" s="118"/>
      <c r="J73" s="118"/>
      <c r="K73" s="117"/>
      <c r="L73" s="39"/>
    </row>
    <row r="74" spans="2:12" ht="23.25" customHeight="1">
      <c r="B74" s="114"/>
      <c r="C74" s="115"/>
      <c r="D74" s="115"/>
      <c r="E74" s="115"/>
      <c r="F74" s="115"/>
      <c r="G74" s="115"/>
      <c r="H74" s="115"/>
      <c r="I74" s="118"/>
      <c r="J74" s="118"/>
      <c r="K74" s="117"/>
      <c r="L74" s="39"/>
    </row>
    <row r="75" spans="2:12" ht="23.25" customHeight="1">
      <c r="B75" s="114"/>
      <c r="C75" s="115"/>
      <c r="D75" s="115"/>
      <c r="E75" s="115"/>
      <c r="F75" s="115"/>
      <c r="G75" s="115"/>
      <c r="H75" s="115"/>
      <c r="I75" s="118"/>
      <c r="J75" s="118"/>
      <c r="K75" s="117"/>
      <c r="L75" s="39"/>
    </row>
    <row r="76" spans="2:12" ht="23.25" customHeight="1">
      <c r="B76" s="114"/>
      <c r="C76" s="115"/>
      <c r="D76" s="115"/>
      <c r="E76" s="115"/>
      <c r="F76" s="115"/>
      <c r="G76" s="115"/>
      <c r="H76" s="115"/>
      <c r="I76" s="118"/>
      <c r="J76" s="118"/>
      <c r="K76" s="117"/>
      <c r="L76" s="39"/>
    </row>
    <row r="77" spans="2:12" ht="23.25" customHeight="1">
      <c r="B77" s="114"/>
      <c r="C77" s="115"/>
      <c r="D77" s="115"/>
      <c r="E77" s="115"/>
      <c r="F77" s="115"/>
      <c r="G77" s="115"/>
      <c r="H77" s="115"/>
      <c r="I77" s="118"/>
      <c r="J77" s="118"/>
      <c r="K77" s="117"/>
      <c r="L77" s="39"/>
    </row>
    <row r="78" spans="2:12" ht="23.25" customHeight="1">
      <c r="B78" s="114"/>
      <c r="C78" s="115"/>
      <c r="D78" s="115"/>
      <c r="E78" s="115"/>
      <c r="F78" s="115"/>
      <c r="G78" s="115"/>
      <c r="H78" s="115"/>
      <c r="I78" s="118"/>
      <c r="J78" s="118"/>
      <c r="K78" s="117"/>
      <c r="L78" s="39"/>
    </row>
    <row r="79" spans="2:12" ht="23.25" customHeight="1">
      <c r="B79" s="119"/>
      <c r="C79" s="120"/>
      <c r="D79" s="120"/>
      <c r="E79" s="120"/>
      <c r="F79" s="120"/>
      <c r="G79" s="120"/>
      <c r="H79" s="120"/>
      <c r="I79" s="121"/>
      <c r="J79" s="121"/>
      <c r="K79" s="122"/>
      <c r="L79" s="39"/>
    </row>
    <row r="80" spans="2:12" ht="23.25" customHeight="1">
      <c r="B80" s="20"/>
      <c r="C80" s="49"/>
      <c r="D80" s="49"/>
      <c r="E80" s="49"/>
      <c r="F80" s="49"/>
      <c r="G80" s="49"/>
      <c r="H80" s="49"/>
      <c r="I80" s="49"/>
      <c r="J80" s="49"/>
      <c r="K80" s="49"/>
      <c r="L80" s="39"/>
    </row>
    <row r="81" spans="2:12" ht="23.25" customHeight="1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39"/>
    </row>
    <row r="82" spans="2:12" ht="23.25" customHeight="1">
      <c r="B82" s="50"/>
      <c r="C82" s="48"/>
      <c r="D82" s="48"/>
      <c r="E82" s="48"/>
      <c r="F82" s="48"/>
      <c r="G82" s="48"/>
      <c r="H82" s="48"/>
      <c r="I82" s="47"/>
      <c r="J82" s="47"/>
      <c r="K82" s="48"/>
      <c r="L82" s="39"/>
    </row>
    <row r="83" spans="2:12" ht="23.25" customHeight="1">
      <c r="B83" s="111"/>
      <c r="C83" s="112"/>
      <c r="D83" s="112"/>
      <c r="E83" s="112"/>
      <c r="F83" s="112"/>
      <c r="G83" s="112"/>
      <c r="H83" s="112"/>
      <c r="I83" s="113"/>
      <c r="J83" s="113"/>
      <c r="K83" s="46"/>
      <c r="L83" s="39"/>
    </row>
    <row r="84" spans="2:12" ht="23.25" customHeight="1">
      <c r="B84" s="114"/>
      <c r="C84" s="115"/>
      <c r="D84" s="115"/>
      <c r="E84" s="115"/>
      <c r="F84" s="115"/>
      <c r="G84" s="115"/>
      <c r="H84" s="115"/>
      <c r="I84" s="116"/>
      <c r="J84" s="116"/>
      <c r="K84" s="117"/>
      <c r="L84" s="39"/>
    </row>
    <row r="85" spans="2:12" ht="23.25" customHeight="1">
      <c r="B85" s="114"/>
      <c r="C85" s="115"/>
      <c r="D85" s="115"/>
      <c r="E85" s="115"/>
      <c r="F85" s="115"/>
      <c r="G85" s="115"/>
      <c r="H85" s="115"/>
      <c r="I85" s="116"/>
      <c r="J85" s="116"/>
      <c r="K85" s="117"/>
      <c r="L85" s="39"/>
    </row>
    <row r="86" spans="2:12" ht="23.25" customHeight="1">
      <c r="B86" s="119"/>
      <c r="C86" s="120"/>
      <c r="D86" s="120"/>
      <c r="E86" s="120"/>
      <c r="F86" s="120"/>
      <c r="G86" s="120"/>
      <c r="H86" s="120"/>
      <c r="I86" s="121"/>
      <c r="J86" s="121"/>
      <c r="K86" s="117"/>
      <c r="L86" s="39"/>
    </row>
    <row r="87" spans="2:12" ht="23.25" customHeight="1">
      <c r="B87" s="20"/>
      <c r="C87" s="42"/>
      <c r="D87" s="42"/>
      <c r="E87" s="42"/>
      <c r="F87" s="42"/>
      <c r="G87" s="42"/>
      <c r="H87" s="42"/>
      <c r="I87" s="47"/>
      <c r="J87" s="47"/>
      <c r="K87" s="42"/>
      <c r="L87" s="39"/>
    </row>
    <row r="88" spans="2:12" ht="23.25" customHeight="1">
      <c r="B88" s="42"/>
      <c r="C88" s="42"/>
      <c r="D88" s="42"/>
      <c r="E88" s="42"/>
      <c r="F88" s="42"/>
      <c r="G88" s="42"/>
      <c r="H88" s="42"/>
      <c r="I88" s="47"/>
      <c r="J88" s="47"/>
      <c r="K88" s="42"/>
      <c r="L88" s="39"/>
    </row>
    <row r="89" spans="2:12" ht="23.25" customHeight="1">
      <c r="B89" s="42"/>
      <c r="C89" s="42"/>
      <c r="D89" s="42"/>
      <c r="E89" s="42"/>
      <c r="F89" s="42"/>
      <c r="G89" s="42"/>
      <c r="H89" s="42"/>
      <c r="I89" s="47"/>
      <c r="J89" s="47"/>
      <c r="K89" s="42"/>
      <c r="L89" s="39"/>
    </row>
    <row r="90" spans="2:12" ht="23.25" customHeight="1">
      <c r="B90" s="42"/>
      <c r="C90" s="42"/>
      <c r="D90" s="42"/>
      <c r="E90" s="42"/>
      <c r="F90" s="42"/>
      <c r="G90" s="42"/>
      <c r="H90" s="42"/>
      <c r="I90" s="47"/>
      <c r="J90" s="47"/>
      <c r="K90" s="42"/>
      <c r="L90" s="39"/>
    </row>
    <row r="91" spans="2:12" ht="23.25" customHeight="1">
      <c r="B91" s="42"/>
      <c r="C91" s="42"/>
      <c r="D91" s="42"/>
      <c r="E91" s="42"/>
      <c r="F91" s="42"/>
      <c r="G91" s="42"/>
      <c r="H91" s="42"/>
      <c r="I91" s="47"/>
      <c r="J91" s="47"/>
      <c r="K91" s="42"/>
      <c r="L91" s="39"/>
    </row>
    <row r="92" spans="2:12" ht="23.25" customHeight="1">
      <c r="B92" s="42"/>
      <c r="C92" s="42"/>
      <c r="D92" s="42"/>
      <c r="E92" s="42"/>
      <c r="F92" s="42"/>
      <c r="G92" s="42"/>
      <c r="H92" s="42"/>
      <c r="I92" s="47"/>
      <c r="J92" s="47"/>
      <c r="K92" s="42"/>
      <c r="L92" s="39"/>
    </row>
    <row r="93" spans="2:12" ht="23.25" customHeight="1">
      <c r="B93" s="42"/>
      <c r="C93" s="42"/>
      <c r="D93" s="42"/>
      <c r="E93" s="42"/>
      <c r="F93" s="42"/>
      <c r="G93" s="42"/>
      <c r="H93" s="42"/>
      <c r="I93" s="47"/>
      <c r="J93" s="47"/>
      <c r="K93" s="42"/>
      <c r="L93" s="39"/>
    </row>
    <row r="94" spans="2:12" ht="23.25" customHeight="1">
      <c r="B94" s="42"/>
      <c r="C94" s="42"/>
      <c r="D94" s="42"/>
      <c r="E94" s="42"/>
      <c r="F94" s="42"/>
      <c r="G94" s="42"/>
      <c r="H94" s="42"/>
      <c r="I94" s="47"/>
      <c r="J94" s="47"/>
      <c r="K94" s="42"/>
      <c r="L94" s="39"/>
    </row>
    <row r="95" spans="2:12" ht="23.25" customHeight="1">
      <c r="B95" s="42"/>
      <c r="C95" s="42"/>
      <c r="D95" s="42"/>
      <c r="E95" s="42"/>
      <c r="F95" s="42"/>
      <c r="G95" s="42"/>
      <c r="H95" s="42"/>
      <c r="I95" s="47"/>
      <c r="J95" s="47"/>
      <c r="K95" s="42"/>
      <c r="L95" s="39"/>
    </row>
    <row r="96" spans="2:12" ht="23.25" customHeight="1">
      <c r="B96" s="42"/>
      <c r="C96" s="42"/>
      <c r="D96" s="42"/>
      <c r="E96" s="42"/>
      <c r="F96" s="42"/>
      <c r="G96" s="42"/>
      <c r="H96" s="42"/>
      <c r="I96" s="47"/>
      <c r="J96" s="47"/>
      <c r="K96" s="42"/>
      <c r="L96" s="39"/>
    </row>
    <row r="97" spans="2:12" ht="23.25" customHeight="1">
      <c r="B97" s="42"/>
      <c r="C97" s="42"/>
      <c r="D97" s="42"/>
      <c r="E97" s="42"/>
      <c r="F97" s="42"/>
      <c r="G97" s="42"/>
      <c r="H97" s="42"/>
      <c r="I97" s="47"/>
      <c r="J97" s="47"/>
      <c r="K97" s="42"/>
      <c r="L97" s="39"/>
    </row>
    <row r="98" spans="2:12" ht="23.25" customHeight="1">
      <c r="B98" s="42"/>
      <c r="C98" s="42"/>
      <c r="D98" s="42"/>
      <c r="E98" s="42"/>
      <c r="F98" s="42"/>
      <c r="G98" s="42"/>
      <c r="H98" s="42"/>
      <c r="I98" s="47"/>
      <c r="J98" s="47"/>
      <c r="K98" s="42"/>
      <c r="L98" s="39"/>
    </row>
    <row r="99" spans="2:12" ht="23.25" customHeight="1">
      <c r="B99" s="42"/>
      <c r="C99" s="42"/>
      <c r="D99" s="42"/>
      <c r="E99" s="42"/>
      <c r="F99" s="42"/>
      <c r="G99" s="42"/>
      <c r="H99" s="42"/>
      <c r="I99" s="47"/>
      <c r="J99" s="47"/>
      <c r="K99" s="42"/>
      <c r="L99" s="39"/>
    </row>
    <row r="100" spans="2:12" ht="23.25" customHeight="1">
      <c r="B100" s="42"/>
      <c r="C100" s="42"/>
      <c r="D100" s="42"/>
      <c r="E100" s="42"/>
      <c r="F100" s="42"/>
      <c r="G100" s="42"/>
      <c r="H100" s="42"/>
      <c r="I100" s="47"/>
      <c r="J100" s="47"/>
      <c r="K100" s="42"/>
      <c r="L100" s="39"/>
    </row>
    <row r="101" spans="2:12" ht="23.25" customHeight="1">
      <c r="B101" s="42"/>
      <c r="C101" s="42"/>
      <c r="D101" s="42"/>
      <c r="E101" s="42"/>
      <c r="F101" s="42"/>
      <c r="G101" s="42"/>
      <c r="H101" s="42"/>
      <c r="I101" s="47"/>
      <c r="J101" s="47"/>
      <c r="K101" s="42"/>
      <c r="L101" s="39"/>
    </row>
    <row r="102" spans="2:12" ht="23.25" customHeight="1">
      <c r="B102" s="42"/>
      <c r="C102" s="42"/>
      <c r="D102" s="42"/>
      <c r="E102" s="42"/>
      <c r="F102" s="42"/>
      <c r="G102" s="42"/>
      <c r="H102" s="42"/>
      <c r="I102" s="47"/>
      <c r="J102" s="47"/>
      <c r="K102" s="42"/>
      <c r="L102" s="39"/>
    </row>
    <row r="103" spans="2:12" ht="23.25" customHeigh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39"/>
    </row>
    <row r="104" spans="2:12" ht="23.25" customHeight="1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39"/>
    </row>
    <row r="105" spans="2:12" ht="23.25" customHeight="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39"/>
    </row>
    <row r="106" spans="2:12" ht="23.2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39"/>
    </row>
    <row r="107" spans="2:12" ht="23.25" customHeight="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39"/>
    </row>
    <row r="108" spans="2:12" ht="23.2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39"/>
    </row>
    <row r="109" spans="2:12" ht="23.25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39"/>
    </row>
    <row r="110" spans="2:12" ht="23.25" customHeight="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39"/>
    </row>
    <row r="111" spans="2:12" ht="23.25" customHeight="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39"/>
    </row>
    <row r="112" spans="2:12" ht="23.25" customHeight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39"/>
    </row>
    <row r="113" spans="2:12" ht="23.25" customHeight="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39"/>
    </row>
    <row r="114" spans="2:12" ht="23.25" customHeight="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39"/>
    </row>
    <row r="115" spans="2:12" ht="23.25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39"/>
    </row>
    <row r="116" spans="2:12" ht="23.25" customHeight="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39"/>
    </row>
    <row r="117" spans="2:12" ht="23.25" customHeight="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39"/>
    </row>
    <row r="118" spans="2:12" ht="23.2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39"/>
    </row>
    <row r="119" spans="2:12" ht="23.25" customHeight="1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39"/>
    </row>
    <row r="120" spans="2:12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2:12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2:12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2:12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2:12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2:12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2:12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2:12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2:12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2:12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2:12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2:12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2:12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2:12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2:12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2:12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2:12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2:12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2:12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2:12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2:12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2:12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2:12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2:12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2:12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2:12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2:12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2:12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2:12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2:12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2:12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2:12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2:12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2:12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2:12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2:12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2:12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2:12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2:12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2:12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2:12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2:12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2:12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2:12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2:12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2:12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2:12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2:12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2:12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2:12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2:12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2:12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2:12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2:12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2:12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2:12" ht="23.25" customHeight="1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2:12" ht="23.25" customHeight="1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2:12" ht="23.25" customHeight="1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2:12" ht="23.25" customHeight="1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2:12" ht="23.25" customHeight="1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2:12" ht="23.25" customHeight="1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2:12" ht="23.25" customHeight="1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2:12" ht="23.25" customHeight="1"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2:12" ht="23.25" customHeight="1"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2:12" ht="23.25" customHeight="1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2:12" ht="23.25" customHeight="1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2:12" ht="23.25" customHeight="1"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2:12" ht="23.25" customHeight="1"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2:12" ht="23.25" customHeight="1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2:12" ht="23.25" customHeight="1"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2:12" ht="23.25" customHeight="1"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2:12" ht="23.25" customHeight="1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2:12" ht="23.25" customHeight="1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2:12" ht="23.25" customHeight="1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2:12" ht="23.25" customHeight="1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2:12" ht="23.25" customHeight="1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2:12" ht="23.25" customHeight="1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2:12" ht="23.25" customHeight="1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2:12" ht="23.25" customHeight="1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2:12" ht="23.25" customHeight="1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2:12" ht="23.25" customHeight="1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2:12" ht="23.25" customHeight="1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2:12" ht="23.25" customHeight="1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2:12" ht="23.25" customHeight="1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2:12" ht="23.25" customHeight="1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2:12" ht="23.25" customHeight="1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2:12" ht="23.25" customHeight="1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2:12" ht="23.25" customHeight="1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2:12" ht="23.25" customHeight="1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2:12" ht="23.25" customHeight="1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2:12" ht="23.25" customHeight="1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2:12" ht="23.25" customHeight="1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2:12" ht="23.25" customHeight="1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2:12" ht="23.25" customHeight="1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2:12" ht="23.25" customHeight="1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2:12" ht="23.25" customHeight="1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2:12" ht="23.25" customHeight="1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2:12" ht="23.25" customHeight="1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2:12" ht="23.25" customHeight="1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2:12" ht="23.25" customHeight="1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</row>
    <row r="220" spans="2:12" ht="23.25" customHeight="1"/>
    <row r="221" spans="2:12" ht="23.25" customHeight="1"/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  <row r="229" ht="23.25" customHeight="1"/>
  </sheetData>
  <mergeCells count="1">
    <mergeCell ref="B53:J5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8D484-FCD5-426F-9EEC-2E17E3682C0F}">
  <sheetPr codeName="Planilha22">
    <tabColor rgb="FF008000"/>
  </sheetPr>
  <dimension ref="A1:Q238"/>
  <sheetViews>
    <sheetView showGridLines="0" zoomScale="85" zoomScaleNormal="85" workbookViewId="0">
      <selection activeCell="I17" sqref="I17"/>
    </sheetView>
  </sheetViews>
  <sheetFormatPr defaultColWidth="0" defaultRowHeight="15"/>
  <cols>
    <col min="1" max="1" width="2.7109375" customWidth="1"/>
    <col min="2" max="2" width="48.7109375" customWidth="1"/>
    <col min="3" max="9" width="15.7109375" customWidth="1"/>
    <col min="10" max="10" width="13.7109375" hidden="1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6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6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6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51" t="s">
        <v>551</v>
      </c>
      <c r="C12" s="291"/>
      <c r="D12" s="291"/>
      <c r="E12" s="291"/>
      <c r="F12" s="237"/>
      <c r="G12" s="237"/>
      <c r="H12" s="292"/>
      <c r="I12" s="292"/>
      <c r="J12" s="49"/>
      <c r="K12" s="46"/>
      <c r="L12" s="39"/>
    </row>
    <row r="13" spans="1:13" ht="50.1" customHeight="1" thickBot="1">
      <c r="B13" s="293" t="s">
        <v>332</v>
      </c>
      <c r="C13" s="294">
        <v>2010</v>
      </c>
      <c r="D13" s="581">
        <v>2018</v>
      </c>
      <c r="E13" s="294" t="s">
        <v>333</v>
      </c>
      <c r="F13" s="237"/>
      <c r="G13" s="237"/>
      <c r="H13" s="292"/>
      <c r="I13" s="292"/>
      <c r="J13" s="46"/>
      <c r="K13" s="46"/>
      <c r="L13" s="39"/>
    </row>
    <row r="14" spans="1:13" ht="23.25" customHeight="1">
      <c r="B14" s="61" t="s">
        <v>334</v>
      </c>
      <c r="C14" s="295">
        <f>D92</f>
        <v>18</v>
      </c>
      <c r="D14" s="582">
        <f>D33</f>
        <v>42</v>
      </c>
      <c r="E14" s="297">
        <f>IF(ISERROR(D14/C14-1),"-",(D14/C14-1))</f>
        <v>1.3333333333333335</v>
      </c>
      <c r="F14" s="237"/>
      <c r="G14" s="237"/>
      <c r="H14" s="292"/>
      <c r="I14" s="292"/>
      <c r="J14" s="27"/>
      <c r="K14" s="117"/>
      <c r="L14" s="39"/>
    </row>
    <row r="15" spans="1:13" ht="23.25" customHeight="1">
      <c r="B15" s="298" t="s">
        <v>335</v>
      </c>
      <c r="C15" s="295">
        <f>E92</f>
        <v>15</v>
      </c>
      <c r="D15" s="582">
        <f>E33</f>
        <v>44</v>
      </c>
      <c r="E15" s="297">
        <f>IF(ISERROR(D15/C15-1),"-",(D15/C15-1))</f>
        <v>1.9333333333333331</v>
      </c>
      <c r="F15" s="237"/>
      <c r="G15" s="237"/>
      <c r="H15" s="292"/>
      <c r="I15" s="292"/>
      <c r="J15" s="116"/>
      <c r="K15" s="117"/>
      <c r="L15" s="39"/>
    </row>
    <row r="16" spans="1:13" ht="23.25" customHeight="1">
      <c r="B16" s="298" t="s">
        <v>336</v>
      </c>
      <c r="C16" s="295">
        <f>F92</f>
        <v>15</v>
      </c>
      <c r="D16" s="582">
        <f>F33</f>
        <v>75</v>
      </c>
      <c r="E16" s="297">
        <f>IF(ISERROR(D16/C16-1),"-",(D16/C16-1))</f>
        <v>4</v>
      </c>
      <c r="F16" s="237"/>
      <c r="G16" s="237"/>
      <c r="H16" s="292"/>
      <c r="I16" s="292"/>
      <c r="J16" s="116"/>
      <c r="K16" s="117"/>
      <c r="L16" s="39"/>
    </row>
    <row r="17" spans="1:12" ht="23.25" customHeight="1">
      <c r="B17" s="298" t="s">
        <v>337</v>
      </c>
      <c r="C17" s="295">
        <v>0</v>
      </c>
      <c r="D17" s="583">
        <f>H33</f>
        <v>28</v>
      </c>
      <c r="E17" s="297" t="str">
        <f>IF(ISERROR(D17/C17-1),"-",(D17/C17-1))</f>
        <v>-</v>
      </c>
      <c r="F17" s="237"/>
      <c r="G17" s="237"/>
      <c r="H17" s="292"/>
      <c r="I17" s="292"/>
      <c r="J17" s="116"/>
      <c r="K17" s="117"/>
      <c r="L17" s="39"/>
    </row>
    <row r="18" spans="1:12" ht="23.25" customHeight="1">
      <c r="B18" s="299" t="s">
        <v>338</v>
      </c>
      <c r="C18" s="300">
        <v>4</v>
      </c>
      <c r="D18" s="584">
        <v>8</v>
      </c>
      <c r="E18" s="301">
        <f>IF(ISERROR(D18/C18-1),"-",(D18/C18-1))</f>
        <v>1</v>
      </c>
      <c r="F18" s="237"/>
      <c r="G18" s="237"/>
      <c r="H18" s="292"/>
      <c r="I18" s="292"/>
      <c r="J18" s="116"/>
      <c r="K18" s="117"/>
      <c r="L18" s="39"/>
    </row>
    <row r="19" spans="1:12" ht="23.25" customHeight="1">
      <c r="B19" s="20" t="s">
        <v>11</v>
      </c>
      <c r="C19" s="17"/>
      <c r="D19" s="17"/>
      <c r="E19" s="17"/>
      <c r="F19" s="237"/>
      <c r="G19" s="237"/>
      <c r="H19" s="292"/>
      <c r="I19" s="292"/>
      <c r="J19" s="116"/>
      <c r="K19" s="117"/>
      <c r="L19" s="39"/>
    </row>
    <row r="20" spans="1:12" ht="23.25" customHeight="1">
      <c r="C20" s="237"/>
      <c r="D20" s="237"/>
      <c r="E20" s="237"/>
      <c r="F20" s="237"/>
      <c r="G20" s="237"/>
      <c r="H20" s="292"/>
      <c r="I20" s="292"/>
      <c r="J20" s="116"/>
      <c r="K20" s="117"/>
      <c r="L20" s="39"/>
    </row>
    <row r="21" spans="1:12" ht="23.25" customHeight="1">
      <c r="C21" s="237"/>
      <c r="D21" s="237"/>
      <c r="E21" s="237"/>
      <c r="F21" s="237"/>
      <c r="G21" s="237"/>
      <c r="H21" s="292"/>
      <c r="I21" s="292"/>
      <c r="J21" s="116"/>
      <c r="K21" s="49"/>
      <c r="L21" s="39"/>
    </row>
    <row r="22" spans="1:12" ht="23.25" customHeight="1" thickBot="1">
      <c r="A22" s="39"/>
      <c r="B22" s="51" t="s">
        <v>552</v>
      </c>
      <c r="C22" s="53"/>
      <c r="D22" s="52"/>
      <c r="E22" s="53"/>
      <c r="F22" s="53"/>
      <c r="G22" s="54"/>
      <c r="H22" s="55"/>
      <c r="I22" s="55"/>
      <c r="J22" s="116"/>
      <c r="K22" s="39"/>
      <c r="L22" s="39"/>
    </row>
    <row r="23" spans="1:12" ht="23.25" customHeight="1">
      <c r="A23" s="39"/>
      <c r="B23" s="74" t="s">
        <v>339</v>
      </c>
      <c r="C23" s="75" t="s">
        <v>271</v>
      </c>
      <c r="D23" s="75" t="s">
        <v>274</v>
      </c>
      <c r="E23" s="75" t="s">
        <v>275</v>
      </c>
      <c r="F23" s="75" t="s">
        <v>340</v>
      </c>
      <c r="G23" s="76" t="s">
        <v>341</v>
      </c>
      <c r="H23" s="75" t="s">
        <v>276</v>
      </c>
      <c r="I23" s="55"/>
      <c r="J23" s="116"/>
      <c r="K23" s="39"/>
      <c r="L23" s="39"/>
    </row>
    <row r="24" spans="1:12" ht="23.25" customHeight="1">
      <c r="A24" s="39"/>
      <c r="B24" s="585">
        <v>2018</v>
      </c>
      <c r="C24" s="586"/>
      <c r="D24" s="586"/>
      <c r="E24" s="586"/>
      <c r="F24" s="586"/>
      <c r="G24" s="586"/>
      <c r="H24" s="587"/>
      <c r="I24" s="55"/>
      <c r="J24" s="116"/>
      <c r="K24" s="39"/>
      <c r="L24" s="39"/>
    </row>
    <row r="25" spans="1:12" ht="23.25" customHeight="1">
      <c r="A25" s="39"/>
      <c r="B25" s="588" t="s">
        <v>672</v>
      </c>
      <c r="C25" s="589">
        <v>5760</v>
      </c>
      <c r="D25" s="582">
        <v>5</v>
      </c>
      <c r="E25" s="589">
        <v>6</v>
      </c>
      <c r="F25" s="590">
        <v>11</v>
      </c>
      <c r="G25" s="590">
        <v>1</v>
      </c>
      <c r="H25" s="589">
        <v>6</v>
      </c>
      <c r="I25" s="55"/>
      <c r="J25" s="116"/>
      <c r="K25" s="39"/>
      <c r="L25" s="39"/>
    </row>
    <row r="26" spans="1:12" ht="23.25" customHeight="1">
      <c r="A26" s="39"/>
      <c r="B26" s="588" t="s">
        <v>673</v>
      </c>
      <c r="C26" s="589">
        <v>5760</v>
      </c>
      <c r="D26" s="582">
        <v>1</v>
      </c>
      <c r="E26" s="589">
        <v>2</v>
      </c>
      <c r="F26" s="590">
        <v>4</v>
      </c>
      <c r="G26" s="590">
        <v>1</v>
      </c>
      <c r="H26" s="589">
        <v>2</v>
      </c>
      <c r="I26" s="55"/>
      <c r="J26" s="116"/>
      <c r="K26" s="39"/>
      <c r="L26" s="39"/>
    </row>
    <row r="27" spans="1:12" ht="23.25" customHeight="1">
      <c r="A27" s="39"/>
      <c r="B27" s="588" t="s">
        <v>344</v>
      </c>
      <c r="C27" s="589">
        <v>5760</v>
      </c>
      <c r="D27" s="582">
        <v>6</v>
      </c>
      <c r="E27" s="589">
        <v>6</v>
      </c>
      <c r="F27" s="590">
        <v>11</v>
      </c>
      <c r="G27" s="590">
        <v>0</v>
      </c>
      <c r="H27" s="589">
        <v>6</v>
      </c>
      <c r="I27" s="55"/>
      <c r="J27" s="116"/>
      <c r="K27" s="39"/>
      <c r="L27" s="39"/>
    </row>
    <row r="28" spans="1:12" ht="23.25" customHeight="1">
      <c r="A28" s="39"/>
      <c r="B28" s="588" t="s">
        <v>345</v>
      </c>
      <c r="C28" s="589">
        <v>8640</v>
      </c>
      <c r="D28" s="582">
        <v>4</v>
      </c>
      <c r="E28" s="589">
        <v>4</v>
      </c>
      <c r="F28" s="590">
        <v>12</v>
      </c>
      <c r="G28" s="590">
        <v>3</v>
      </c>
      <c r="H28" s="591">
        <v>2</v>
      </c>
      <c r="I28" s="55"/>
      <c r="J28" s="116"/>
      <c r="K28" s="39"/>
      <c r="L28" s="39"/>
    </row>
    <row r="29" spans="1:12" ht="23.25" customHeight="1">
      <c r="A29" s="39"/>
      <c r="B29" s="588" t="s">
        <v>346</v>
      </c>
      <c r="C29" s="589">
        <v>5760</v>
      </c>
      <c r="D29" s="582">
        <v>12</v>
      </c>
      <c r="E29" s="589">
        <v>12</v>
      </c>
      <c r="F29" s="590">
        <v>23</v>
      </c>
      <c r="G29" s="590">
        <v>2</v>
      </c>
      <c r="H29" s="589">
        <v>11</v>
      </c>
      <c r="I29" s="55"/>
      <c r="J29" s="116"/>
      <c r="K29" s="39"/>
      <c r="L29" s="39"/>
    </row>
    <row r="30" spans="1:12" ht="23.25" customHeight="1">
      <c r="A30" s="39"/>
      <c r="B30" s="240" t="s">
        <v>347</v>
      </c>
      <c r="C30" s="589">
        <v>5760</v>
      </c>
      <c r="D30" s="589">
        <v>0</v>
      </c>
      <c r="E30" s="589">
        <v>0</v>
      </c>
      <c r="F30" s="589">
        <v>0</v>
      </c>
      <c r="G30" s="589">
        <v>0</v>
      </c>
      <c r="H30" s="589">
        <v>1</v>
      </c>
      <c r="I30" s="55"/>
      <c r="J30" s="116"/>
      <c r="K30" s="39"/>
      <c r="L30" s="39"/>
    </row>
    <row r="31" spans="1:12" ht="23.25" customHeight="1">
      <c r="A31" s="39"/>
      <c r="B31" s="240" t="s">
        <v>668</v>
      </c>
      <c r="C31" s="589">
        <v>5760</v>
      </c>
      <c r="D31" s="589">
        <v>8</v>
      </c>
      <c r="E31" s="589">
        <v>8</v>
      </c>
      <c r="F31" s="589">
        <v>8</v>
      </c>
      <c r="G31" s="589">
        <v>0</v>
      </c>
      <c r="H31" s="589">
        <v>0</v>
      </c>
      <c r="I31" s="55"/>
      <c r="J31" s="116"/>
      <c r="K31" s="39"/>
      <c r="L31" s="39"/>
    </row>
    <row r="32" spans="1:12" ht="23.25" customHeight="1">
      <c r="A32" s="39"/>
      <c r="B32" s="240" t="s">
        <v>669</v>
      </c>
      <c r="C32" s="592">
        <v>5760</v>
      </c>
      <c r="D32" s="592">
        <v>6</v>
      </c>
      <c r="E32" s="592">
        <v>6</v>
      </c>
      <c r="F32" s="592">
        <v>6</v>
      </c>
      <c r="G32" s="592">
        <v>0</v>
      </c>
      <c r="H32" s="592">
        <v>0</v>
      </c>
      <c r="I32" s="55"/>
      <c r="J32" s="116"/>
      <c r="K32" s="39"/>
      <c r="L32" s="39"/>
    </row>
    <row r="33" spans="1:12" ht="23.25" customHeight="1" thickBot="1">
      <c r="A33" s="39"/>
      <c r="B33" s="593" t="s">
        <v>592</v>
      </c>
      <c r="C33" s="594"/>
      <c r="D33" s="595">
        <f>SUM(D25:D32)</f>
        <v>42</v>
      </c>
      <c r="E33" s="595">
        <f>SUM(E25:E32)</f>
        <v>44</v>
      </c>
      <c r="F33" s="595">
        <f>SUM(F25:F32)</f>
        <v>75</v>
      </c>
      <c r="G33" s="595">
        <f>SUM(G25:G32)</f>
        <v>7</v>
      </c>
      <c r="H33" s="596">
        <f>SUM(H25:H32)</f>
        <v>28</v>
      </c>
      <c r="I33" s="55"/>
      <c r="J33" s="116"/>
      <c r="K33" s="39"/>
      <c r="L33" s="39"/>
    </row>
    <row r="34" spans="1:12" ht="23.25" customHeight="1">
      <c r="A34" s="39"/>
      <c r="B34" s="302">
        <v>2017</v>
      </c>
      <c r="C34" s="303"/>
      <c r="D34" s="303"/>
      <c r="E34" s="303"/>
      <c r="F34" s="303"/>
      <c r="G34" s="303"/>
      <c r="H34" s="304"/>
      <c r="I34" s="112"/>
      <c r="J34" s="115"/>
      <c r="K34" s="46"/>
      <c r="L34" s="39"/>
    </row>
    <row r="35" spans="1:12" ht="23.25" customHeight="1">
      <c r="A35" s="39"/>
      <c r="B35" s="61" t="s">
        <v>342</v>
      </c>
      <c r="C35" s="295">
        <v>5760</v>
      </c>
      <c r="D35" s="296">
        <v>6</v>
      </c>
      <c r="E35" s="295">
        <v>6</v>
      </c>
      <c r="F35" s="305">
        <v>12</v>
      </c>
      <c r="G35" s="305">
        <v>1</v>
      </c>
      <c r="H35" s="295">
        <v>3</v>
      </c>
      <c r="I35" s="112"/>
      <c r="J35" s="116"/>
      <c r="K35" s="117"/>
      <c r="L35" s="39"/>
    </row>
    <row r="36" spans="1:12" ht="23.25" customHeight="1">
      <c r="A36" s="39"/>
      <c r="B36" s="61" t="s">
        <v>343</v>
      </c>
      <c r="C36" s="295">
        <v>5760</v>
      </c>
      <c r="D36" s="296">
        <v>2</v>
      </c>
      <c r="E36" s="295">
        <v>2</v>
      </c>
      <c r="F36" s="305">
        <v>4</v>
      </c>
      <c r="G36" s="305">
        <v>0</v>
      </c>
      <c r="H36" s="295">
        <v>2</v>
      </c>
      <c r="I36" s="112"/>
      <c r="J36" s="116"/>
      <c r="K36" s="117"/>
      <c r="L36" s="39"/>
    </row>
    <row r="37" spans="1:12" ht="23.25" customHeight="1">
      <c r="A37" s="39"/>
      <c r="B37" s="61" t="s">
        <v>344</v>
      </c>
      <c r="C37" s="295">
        <v>5760</v>
      </c>
      <c r="D37" s="296">
        <v>6</v>
      </c>
      <c r="E37" s="295">
        <v>6</v>
      </c>
      <c r="F37" s="305">
        <v>12</v>
      </c>
      <c r="G37" s="305">
        <v>1</v>
      </c>
      <c r="H37" s="295">
        <v>4</v>
      </c>
      <c r="I37" s="112"/>
      <c r="J37" s="116"/>
      <c r="K37" s="117"/>
      <c r="L37" s="39"/>
    </row>
    <row r="38" spans="1:12" ht="23.25" customHeight="1">
      <c r="A38" s="39"/>
      <c r="B38" s="61" t="s">
        <v>345</v>
      </c>
      <c r="C38" s="295">
        <v>8640</v>
      </c>
      <c r="D38" s="296">
        <v>4</v>
      </c>
      <c r="E38" s="295">
        <v>4</v>
      </c>
      <c r="F38" s="305">
        <v>10</v>
      </c>
      <c r="G38" s="305">
        <v>0</v>
      </c>
      <c r="H38" s="306">
        <v>3</v>
      </c>
      <c r="I38" s="112"/>
      <c r="J38" s="116"/>
      <c r="K38" s="117"/>
      <c r="L38" s="39"/>
    </row>
    <row r="39" spans="1:12" ht="23.25" customHeight="1">
      <c r="A39" s="39"/>
      <c r="B39" s="61" t="s">
        <v>346</v>
      </c>
      <c r="C39" s="295">
        <v>5760</v>
      </c>
      <c r="D39" s="296">
        <v>12</v>
      </c>
      <c r="E39" s="295">
        <v>12</v>
      </c>
      <c r="F39" s="305">
        <v>24</v>
      </c>
      <c r="G39" s="305">
        <v>2</v>
      </c>
      <c r="H39" s="295">
        <v>8</v>
      </c>
      <c r="I39" s="112"/>
      <c r="J39" s="116"/>
      <c r="K39" s="117"/>
      <c r="L39" s="39"/>
    </row>
    <row r="40" spans="1:12" ht="23.25" customHeight="1">
      <c r="A40" s="39"/>
      <c r="B40" s="307" t="s">
        <v>347</v>
      </c>
      <c r="C40" s="295">
        <v>5760</v>
      </c>
      <c r="D40" s="295">
        <v>2</v>
      </c>
      <c r="E40" s="295">
        <v>0</v>
      </c>
      <c r="F40" s="295">
        <v>1</v>
      </c>
      <c r="G40" s="295">
        <v>0</v>
      </c>
      <c r="H40" s="300">
        <v>0</v>
      </c>
      <c r="I40" s="112"/>
      <c r="J40" s="116"/>
      <c r="K40" s="117"/>
      <c r="L40" s="39"/>
    </row>
    <row r="41" spans="1:12" ht="23.25" customHeight="1" thickBot="1">
      <c r="A41" s="39"/>
      <c r="B41" s="62" t="s">
        <v>348</v>
      </c>
      <c r="C41" s="308"/>
      <c r="D41" s="309">
        <f>SUM(D35:D40)</f>
        <v>32</v>
      </c>
      <c r="E41" s="309">
        <f>SUM(E35:E40)</f>
        <v>30</v>
      </c>
      <c r="F41" s="309">
        <f>SUM(F35:F40)</f>
        <v>63</v>
      </c>
      <c r="G41" s="309">
        <f>SUM(G35:G40)</f>
        <v>4</v>
      </c>
      <c r="H41" s="310">
        <f>SUM(H35:H40)</f>
        <v>20</v>
      </c>
      <c r="I41" s="112"/>
      <c r="J41" s="116"/>
      <c r="K41" s="117"/>
      <c r="L41" s="39"/>
    </row>
    <row r="42" spans="1:12" ht="23.25" customHeight="1">
      <c r="A42" s="39"/>
      <c r="B42" s="302">
        <v>2016</v>
      </c>
      <c r="C42" s="303"/>
      <c r="D42" s="303"/>
      <c r="E42" s="303"/>
      <c r="F42" s="303"/>
      <c r="G42" s="303"/>
      <c r="H42" s="304"/>
      <c r="I42" s="112"/>
      <c r="J42" s="116"/>
      <c r="K42" s="49"/>
      <c r="L42" s="39"/>
    </row>
    <row r="43" spans="1:12" ht="23.25" customHeight="1">
      <c r="A43" s="39"/>
      <c r="B43" s="61" t="s">
        <v>342</v>
      </c>
      <c r="C43" s="295">
        <v>6000</v>
      </c>
      <c r="D43" s="296">
        <v>6</v>
      </c>
      <c r="E43" s="295">
        <v>6</v>
      </c>
      <c r="F43" s="305">
        <v>9</v>
      </c>
      <c r="G43" s="305">
        <v>0</v>
      </c>
      <c r="H43" s="295">
        <v>6</v>
      </c>
      <c r="I43" s="112"/>
      <c r="J43" s="116"/>
      <c r="K43" s="49"/>
      <c r="L43" s="39"/>
    </row>
    <row r="44" spans="1:12" ht="23.25" customHeight="1">
      <c r="A44" s="39"/>
      <c r="B44" s="61" t="s">
        <v>343</v>
      </c>
      <c r="C44" s="295">
        <v>6000</v>
      </c>
      <c r="D44" s="296">
        <v>2</v>
      </c>
      <c r="E44" s="295">
        <v>2</v>
      </c>
      <c r="F44" s="305">
        <v>4</v>
      </c>
      <c r="G44" s="305">
        <v>0</v>
      </c>
      <c r="H44" s="295">
        <v>4</v>
      </c>
      <c r="I44" s="112"/>
      <c r="J44" s="116"/>
      <c r="K44" s="42"/>
      <c r="L44" s="39"/>
    </row>
    <row r="45" spans="1:12" ht="23.25" customHeight="1">
      <c r="A45" s="39"/>
      <c r="B45" s="61" t="s">
        <v>344</v>
      </c>
      <c r="C45" s="295">
        <v>6000</v>
      </c>
      <c r="D45" s="296">
        <v>6</v>
      </c>
      <c r="E45" s="295">
        <v>6</v>
      </c>
      <c r="F45" s="305">
        <v>10</v>
      </c>
      <c r="G45" s="305">
        <v>0</v>
      </c>
      <c r="H45" s="295">
        <v>7</v>
      </c>
      <c r="I45" s="112"/>
      <c r="J45" s="116"/>
      <c r="K45" s="46"/>
      <c r="L45" s="39"/>
    </row>
    <row r="46" spans="1:12" ht="23.25" customHeight="1">
      <c r="A46" s="39"/>
      <c r="B46" s="61" t="s">
        <v>345</v>
      </c>
      <c r="C46" s="295">
        <v>8640</v>
      </c>
      <c r="D46" s="296">
        <v>4</v>
      </c>
      <c r="E46" s="295">
        <v>4</v>
      </c>
      <c r="F46" s="305">
        <v>9</v>
      </c>
      <c r="G46" s="305">
        <v>0</v>
      </c>
      <c r="H46" s="306">
        <v>7</v>
      </c>
      <c r="I46" s="112"/>
      <c r="J46" s="116"/>
      <c r="K46" s="46"/>
      <c r="L46" s="39"/>
    </row>
    <row r="47" spans="1:12" ht="23.25" customHeight="1">
      <c r="A47" s="39"/>
      <c r="B47" s="61" t="s">
        <v>346</v>
      </c>
      <c r="C47" s="295">
        <v>5760</v>
      </c>
      <c r="D47" s="296">
        <v>12</v>
      </c>
      <c r="E47" s="295">
        <v>12</v>
      </c>
      <c r="F47" s="305">
        <v>20</v>
      </c>
      <c r="G47" s="305">
        <v>2</v>
      </c>
      <c r="H47" s="295">
        <v>13</v>
      </c>
      <c r="I47" s="112"/>
      <c r="J47" s="116"/>
      <c r="K47" s="117"/>
      <c r="L47" s="39"/>
    </row>
    <row r="48" spans="1:12" ht="23.25" customHeight="1">
      <c r="A48" s="39"/>
      <c r="B48" s="307" t="s">
        <v>347</v>
      </c>
      <c r="C48" s="295">
        <v>5760</v>
      </c>
      <c r="D48" s="295">
        <v>2</v>
      </c>
      <c r="E48" s="295">
        <v>1</v>
      </c>
      <c r="F48" s="295">
        <v>1</v>
      </c>
      <c r="G48" s="295">
        <v>0</v>
      </c>
      <c r="H48" s="300">
        <v>0</v>
      </c>
      <c r="I48" s="112"/>
      <c r="J48" s="116"/>
      <c r="K48" s="117"/>
      <c r="L48" s="39"/>
    </row>
    <row r="49" spans="1:12" ht="23.25" customHeight="1" thickBot="1">
      <c r="A49" s="39"/>
      <c r="B49" s="62" t="s">
        <v>349</v>
      </c>
      <c r="C49" s="319"/>
      <c r="D49" s="309">
        <f>SUM(D43:D48)</f>
        <v>32</v>
      </c>
      <c r="E49" s="309">
        <f>SUM(E43:E48)</f>
        <v>31</v>
      </c>
      <c r="F49" s="309">
        <f>SUM(F43:F48)</f>
        <v>53</v>
      </c>
      <c r="G49" s="309">
        <f>SUM(G43:G48)</f>
        <v>2</v>
      </c>
      <c r="H49" s="310">
        <f>SUM(H43:H48)</f>
        <v>37</v>
      </c>
      <c r="I49" s="112"/>
      <c r="J49" s="116"/>
      <c r="K49" s="117"/>
      <c r="L49" s="39"/>
    </row>
    <row r="50" spans="1:12" ht="23.25" customHeight="1">
      <c r="A50" s="39"/>
      <c r="B50" s="302">
        <v>2015</v>
      </c>
      <c r="C50" s="320"/>
      <c r="D50" s="303"/>
      <c r="E50" s="303"/>
      <c r="F50" s="303"/>
      <c r="G50" s="303"/>
      <c r="H50" s="304"/>
      <c r="I50" s="112"/>
      <c r="J50" s="116"/>
      <c r="K50" s="117"/>
      <c r="L50" s="39"/>
    </row>
    <row r="51" spans="1:12" ht="23.25" customHeight="1">
      <c r="A51" s="39"/>
      <c r="B51" s="61" t="s">
        <v>342</v>
      </c>
      <c r="C51" s="295">
        <v>6000</v>
      </c>
      <c r="D51" s="296">
        <v>4</v>
      </c>
      <c r="E51" s="295">
        <v>4</v>
      </c>
      <c r="F51" s="305">
        <v>9</v>
      </c>
      <c r="G51" s="305">
        <v>1</v>
      </c>
      <c r="H51" s="295">
        <v>5</v>
      </c>
      <c r="I51" s="112"/>
      <c r="J51" s="116"/>
      <c r="K51" s="117"/>
      <c r="L51" s="39"/>
    </row>
    <row r="52" spans="1:12" ht="23.25" customHeight="1">
      <c r="A52" s="39"/>
      <c r="B52" s="61" t="s">
        <v>343</v>
      </c>
      <c r="C52" s="295">
        <v>6000</v>
      </c>
      <c r="D52" s="296">
        <v>2</v>
      </c>
      <c r="E52" s="295">
        <v>2</v>
      </c>
      <c r="F52" s="305">
        <v>4</v>
      </c>
      <c r="G52" s="305">
        <v>0</v>
      </c>
      <c r="H52" s="295">
        <v>2</v>
      </c>
      <c r="I52" s="112"/>
      <c r="J52" s="116"/>
      <c r="K52" s="117"/>
      <c r="L52" s="39"/>
    </row>
    <row r="53" spans="1:12" ht="23.25" customHeight="1">
      <c r="A53" s="39"/>
      <c r="B53" s="61" t="s">
        <v>344</v>
      </c>
      <c r="C53" s="295">
        <v>6000</v>
      </c>
      <c r="D53" s="296">
        <v>4</v>
      </c>
      <c r="E53" s="295">
        <v>4</v>
      </c>
      <c r="F53" s="305">
        <v>7</v>
      </c>
      <c r="G53" s="305">
        <v>2</v>
      </c>
      <c r="H53" s="295">
        <v>2</v>
      </c>
      <c r="I53" s="112"/>
      <c r="J53" s="169"/>
      <c r="K53" s="42"/>
      <c r="L53" s="39"/>
    </row>
    <row r="54" spans="1:12" ht="23.25" customHeight="1">
      <c r="A54" s="39"/>
      <c r="B54" s="61" t="s">
        <v>345</v>
      </c>
      <c r="C54" s="295">
        <v>8640</v>
      </c>
      <c r="D54" s="296">
        <v>0</v>
      </c>
      <c r="E54" s="295">
        <v>2</v>
      </c>
      <c r="F54" s="305">
        <v>9</v>
      </c>
      <c r="G54" s="305">
        <v>1</v>
      </c>
      <c r="H54" s="306">
        <v>4</v>
      </c>
      <c r="I54" s="112"/>
      <c r="J54" s="169"/>
      <c r="K54" s="46"/>
      <c r="L54" s="39"/>
    </row>
    <row r="55" spans="1:12" ht="23.25" customHeight="1">
      <c r="A55" s="39"/>
      <c r="B55" s="61" t="s">
        <v>346</v>
      </c>
      <c r="C55" s="295">
        <v>5760</v>
      </c>
      <c r="D55" s="296">
        <v>12</v>
      </c>
      <c r="E55" s="295">
        <v>12</v>
      </c>
      <c r="F55" s="305">
        <v>21</v>
      </c>
      <c r="G55" s="305">
        <v>3</v>
      </c>
      <c r="H55" s="295">
        <v>10</v>
      </c>
      <c r="I55" s="112"/>
      <c r="J55" s="49"/>
      <c r="K55" s="46"/>
      <c r="L55" s="39"/>
    </row>
    <row r="56" spans="1:12" ht="23.25" customHeight="1">
      <c r="A56" s="39"/>
      <c r="B56" s="307" t="s">
        <v>350</v>
      </c>
      <c r="C56" s="295" t="s">
        <v>100</v>
      </c>
      <c r="D56" s="295">
        <v>2</v>
      </c>
      <c r="E56" s="295">
        <v>0</v>
      </c>
      <c r="F56" s="295">
        <v>0</v>
      </c>
      <c r="G56" s="295">
        <v>0</v>
      </c>
      <c r="H56" s="300">
        <v>0</v>
      </c>
      <c r="I56" s="112"/>
      <c r="J56" s="49"/>
      <c r="K56" s="117"/>
      <c r="L56" s="39"/>
    </row>
    <row r="57" spans="1:12" ht="23.25" customHeight="1" thickBot="1">
      <c r="A57" s="39"/>
      <c r="B57" s="62" t="s">
        <v>351</v>
      </c>
      <c r="C57" s="308"/>
      <c r="D57" s="309">
        <f>SUM(D51:D56)</f>
        <v>24</v>
      </c>
      <c r="E57" s="309">
        <f>SUM(E51:E56)</f>
        <v>24</v>
      </c>
      <c r="F57" s="309">
        <f>SUM(F51:F56)</f>
        <v>50</v>
      </c>
      <c r="G57" s="309">
        <f>SUM(G51:G56)</f>
        <v>7</v>
      </c>
      <c r="H57" s="310">
        <f>SUM(H51:H56)</f>
        <v>23</v>
      </c>
      <c r="I57" s="112"/>
      <c r="J57" s="116"/>
      <c r="K57" s="117"/>
      <c r="L57" s="39"/>
    </row>
    <row r="58" spans="1:12" ht="23.25" customHeight="1">
      <c r="A58" s="39"/>
      <c r="B58" s="302">
        <v>2014</v>
      </c>
      <c r="C58" s="303"/>
      <c r="D58" s="303"/>
      <c r="E58" s="303"/>
      <c r="F58" s="303"/>
      <c r="G58" s="303"/>
      <c r="H58" s="304"/>
      <c r="I58" s="112"/>
      <c r="J58" s="118"/>
      <c r="K58" s="117"/>
      <c r="L58" s="39"/>
    </row>
    <row r="59" spans="1:12" ht="23.25" customHeight="1">
      <c r="A59" s="39"/>
      <c r="B59" s="61" t="s">
        <v>342</v>
      </c>
      <c r="C59" s="295">
        <v>6000</v>
      </c>
      <c r="D59" s="296">
        <v>4</v>
      </c>
      <c r="E59" s="295">
        <v>4</v>
      </c>
      <c r="F59" s="305">
        <v>8</v>
      </c>
      <c r="G59" s="305">
        <v>0</v>
      </c>
      <c r="H59" s="295">
        <v>3</v>
      </c>
      <c r="I59" s="112"/>
      <c r="J59" s="118"/>
      <c r="K59" s="117"/>
      <c r="L59" s="39"/>
    </row>
    <row r="60" spans="1:12" ht="23.25" customHeight="1">
      <c r="A60" s="39"/>
      <c r="B60" s="61" t="s">
        <v>343</v>
      </c>
      <c r="C60" s="295">
        <v>6000</v>
      </c>
      <c r="D60" s="296">
        <v>2</v>
      </c>
      <c r="E60" s="295">
        <v>2</v>
      </c>
      <c r="F60" s="305">
        <v>6</v>
      </c>
      <c r="G60" s="305">
        <v>0</v>
      </c>
      <c r="H60" s="295">
        <v>2</v>
      </c>
      <c r="I60" s="112"/>
      <c r="J60" s="118"/>
      <c r="K60" s="117"/>
      <c r="L60" s="39"/>
    </row>
    <row r="61" spans="1:12" ht="23.25" customHeight="1">
      <c r="A61" s="39"/>
      <c r="B61" s="61" t="s">
        <v>344</v>
      </c>
      <c r="C61" s="295">
        <v>6000</v>
      </c>
      <c r="D61" s="296">
        <v>4</v>
      </c>
      <c r="E61" s="295">
        <v>4</v>
      </c>
      <c r="F61" s="305">
        <v>9</v>
      </c>
      <c r="G61" s="305">
        <v>0</v>
      </c>
      <c r="H61" s="295">
        <v>3</v>
      </c>
      <c r="I61" s="112"/>
      <c r="J61" s="118"/>
      <c r="K61" s="117"/>
      <c r="L61" s="39"/>
    </row>
    <row r="62" spans="1:12" ht="23.25" customHeight="1">
      <c r="A62" s="39"/>
      <c r="B62" s="61" t="s">
        <v>345</v>
      </c>
      <c r="C62" s="295">
        <v>8640</v>
      </c>
      <c r="D62" s="296">
        <v>4</v>
      </c>
      <c r="E62" s="295">
        <v>4</v>
      </c>
      <c r="F62" s="305">
        <v>13</v>
      </c>
      <c r="G62" s="305">
        <v>0</v>
      </c>
      <c r="H62" s="306">
        <v>1</v>
      </c>
      <c r="I62" s="112"/>
      <c r="J62" s="290"/>
      <c r="K62" s="117"/>
      <c r="L62" s="39"/>
    </row>
    <row r="63" spans="1:12" ht="23.25" customHeight="1">
      <c r="B63" s="61" t="s">
        <v>346</v>
      </c>
      <c r="C63" s="295">
        <v>5760</v>
      </c>
      <c r="D63" s="296">
        <v>12</v>
      </c>
      <c r="E63" s="295">
        <v>12</v>
      </c>
      <c r="F63" s="305">
        <v>31</v>
      </c>
      <c r="G63" s="305">
        <v>0</v>
      </c>
      <c r="H63" s="295">
        <v>10</v>
      </c>
      <c r="I63" s="112"/>
      <c r="J63" s="121"/>
      <c r="K63" s="122"/>
      <c r="L63" s="39"/>
    </row>
    <row r="64" spans="1:12" ht="23.25" customHeight="1">
      <c r="B64" s="307" t="s">
        <v>350</v>
      </c>
      <c r="C64" s="295" t="s">
        <v>100</v>
      </c>
      <c r="D64" s="295" t="s">
        <v>100</v>
      </c>
      <c r="E64" s="295" t="s">
        <v>100</v>
      </c>
      <c r="F64" s="295" t="s">
        <v>100</v>
      </c>
      <c r="G64" s="295" t="s">
        <v>100</v>
      </c>
      <c r="H64" s="300" t="s">
        <v>100</v>
      </c>
      <c r="I64" s="112"/>
      <c r="J64" s="49"/>
      <c r="K64" s="49"/>
      <c r="L64" s="39"/>
    </row>
    <row r="65" spans="2:12" ht="23.25" customHeight="1" thickBot="1">
      <c r="B65" s="62" t="s">
        <v>352</v>
      </c>
      <c r="C65" s="308"/>
      <c r="D65" s="309">
        <f>SUM(D59:D63)</f>
        <v>26</v>
      </c>
      <c r="E65" s="68">
        <f>SUM(E59:E63)</f>
        <v>26</v>
      </c>
      <c r="F65" s="68">
        <f>SUM(F59:F63)</f>
        <v>67</v>
      </c>
      <c r="G65" s="68">
        <f>SUM(G59:G63)</f>
        <v>0</v>
      </c>
      <c r="H65" s="311">
        <f>SUM(H59:H63)</f>
        <v>19</v>
      </c>
      <c r="I65" s="112"/>
      <c r="J65" s="49"/>
      <c r="K65" s="49"/>
      <c r="L65" s="39"/>
    </row>
    <row r="66" spans="2:12" ht="23.25" customHeight="1">
      <c r="B66" s="302">
        <v>2013</v>
      </c>
      <c r="C66" s="303"/>
      <c r="D66" s="303"/>
      <c r="E66" s="303"/>
      <c r="F66" s="303"/>
      <c r="G66" s="303"/>
      <c r="H66" s="304"/>
      <c r="I66" s="112"/>
      <c r="J66" s="49"/>
      <c r="K66" s="49"/>
      <c r="L66" s="39"/>
    </row>
    <row r="67" spans="2:12" ht="23.25" customHeight="1">
      <c r="B67" s="61" t="s">
        <v>342</v>
      </c>
      <c r="C67" s="295">
        <v>6000</v>
      </c>
      <c r="D67" s="296">
        <v>4</v>
      </c>
      <c r="E67" s="295">
        <v>4</v>
      </c>
      <c r="F67" s="305">
        <v>4</v>
      </c>
      <c r="G67" s="305">
        <v>0</v>
      </c>
      <c r="H67" s="295">
        <v>2</v>
      </c>
      <c r="I67" s="112"/>
      <c r="J67" s="69"/>
      <c r="K67" s="46"/>
      <c r="L67" s="39"/>
    </row>
    <row r="68" spans="2:12" ht="23.25" customHeight="1">
      <c r="B68" s="61" t="s">
        <v>343</v>
      </c>
      <c r="C68" s="295">
        <v>6000</v>
      </c>
      <c r="D68" s="296">
        <v>2</v>
      </c>
      <c r="E68" s="295">
        <v>2</v>
      </c>
      <c r="F68" s="305">
        <v>2</v>
      </c>
      <c r="G68" s="305">
        <v>0</v>
      </c>
      <c r="H68" s="295">
        <v>2</v>
      </c>
      <c r="I68" s="112"/>
      <c r="J68" s="113"/>
      <c r="K68" s="46"/>
      <c r="L68" s="39"/>
    </row>
    <row r="69" spans="2:12" ht="23.25" customHeight="1">
      <c r="B69" s="61" t="s">
        <v>344</v>
      </c>
      <c r="C69" s="295">
        <v>6000</v>
      </c>
      <c r="D69" s="296">
        <v>4</v>
      </c>
      <c r="E69" s="295">
        <v>4</v>
      </c>
      <c r="F69" s="305">
        <v>4</v>
      </c>
      <c r="G69" s="305">
        <v>1</v>
      </c>
      <c r="H69" s="295">
        <v>0</v>
      </c>
      <c r="I69" s="112"/>
      <c r="J69" s="118"/>
      <c r="K69" s="117"/>
      <c r="L69" s="39"/>
    </row>
    <row r="70" spans="2:12" ht="23.25" customHeight="1">
      <c r="B70" s="61" t="s">
        <v>345</v>
      </c>
      <c r="C70" s="295">
        <v>8640</v>
      </c>
      <c r="D70" s="296">
        <v>4</v>
      </c>
      <c r="E70" s="295">
        <v>4</v>
      </c>
      <c r="F70" s="305">
        <v>4</v>
      </c>
      <c r="G70" s="305">
        <v>0</v>
      </c>
      <c r="H70" s="306">
        <v>0</v>
      </c>
      <c r="I70" s="112"/>
      <c r="J70" s="118"/>
      <c r="K70" s="117"/>
      <c r="L70" s="39"/>
    </row>
    <row r="71" spans="2:12" ht="23.25" customHeight="1">
      <c r="B71" s="61" t="s">
        <v>346</v>
      </c>
      <c r="C71" s="295">
        <v>5760</v>
      </c>
      <c r="D71" s="296">
        <v>10</v>
      </c>
      <c r="E71" s="295">
        <v>10</v>
      </c>
      <c r="F71" s="305">
        <v>10</v>
      </c>
      <c r="G71" s="305">
        <v>0</v>
      </c>
      <c r="H71" s="300">
        <v>8</v>
      </c>
      <c r="I71" s="112"/>
      <c r="J71" s="116"/>
      <c r="K71" s="117"/>
      <c r="L71" s="39"/>
    </row>
    <row r="72" spans="2:12" ht="23.25" customHeight="1" thickBot="1">
      <c r="B72" s="62" t="s">
        <v>353</v>
      </c>
      <c r="C72" s="308"/>
      <c r="D72" s="309">
        <f>SUM(D67:D71)</f>
        <v>24</v>
      </c>
      <c r="E72" s="68">
        <f>SUM(E67:E71)</f>
        <v>24</v>
      </c>
      <c r="F72" s="68">
        <f>SUM(F67:F71)</f>
        <v>24</v>
      </c>
      <c r="G72" s="68">
        <f>SUM(G67:G71)</f>
        <v>1</v>
      </c>
      <c r="H72" s="311">
        <f>SUM(H67:H71)</f>
        <v>12</v>
      </c>
      <c r="I72" s="112"/>
      <c r="J72" s="118"/>
      <c r="K72" s="117"/>
      <c r="L72" s="39"/>
    </row>
    <row r="73" spans="2:12" ht="23.25" customHeight="1">
      <c r="B73" s="302">
        <v>2012</v>
      </c>
      <c r="C73" s="303"/>
      <c r="D73" s="303"/>
      <c r="E73" s="303"/>
      <c r="F73" s="303"/>
      <c r="G73" s="303"/>
      <c r="H73" s="304"/>
      <c r="I73" s="112"/>
      <c r="J73" s="118"/>
      <c r="K73" s="117"/>
      <c r="L73" s="39"/>
    </row>
    <row r="74" spans="2:12" ht="23.25" customHeight="1">
      <c r="B74" s="61" t="s">
        <v>342</v>
      </c>
      <c r="C74" s="295">
        <v>6000</v>
      </c>
      <c r="D74" s="296">
        <v>4</v>
      </c>
      <c r="E74" s="295">
        <v>3</v>
      </c>
      <c r="F74" s="305">
        <v>7</v>
      </c>
      <c r="G74" s="305">
        <v>1</v>
      </c>
      <c r="H74" s="295">
        <v>5</v>
      </c>
      <c r="I74" s="112"/>
      <c r="J74" s="116"/>
      <c r="K74" s="117"/>
      <c r="L74" s="39"/>
    </row>
    <row r="75" spans="2:12" ht="23.25" customHeight="1">
      <c r="B75" s="61" t="s">
        <v>343</v>
      </c>
      <c r="C75" s="295">
        <v>6000</v>
      </c>
      <c r="D75" s="296">
        <v>1</v>
      </c>
      <c r="E75" s="295">
        <v>2</v>
      </c>
      <c r="F75" s="305">
        <v>4</v>
      </c>
      <c r="G75" s="305" t="s">
        <v>100</v>
      </c>
      <c r="H75" s="295">
        <v>1</v>
      </c>
      <c r="I75" s="112"/>
      <c r="J75" s="116"/>
      <c r="K75" s="117"/>
      <c r="L75" s="39"/>
    </row>
    <row r="76" spans="2:12" ht="23.25" customHeight="1">
      <c r="B76" s="61" t="s">
        <v>344</v>
      </c>
      <c r="C76" s="295">
        <v>6000</v>
      </c>
      <c r="D76" s="296">
        <v>4</v>
      </c>
      <c r="E76" s="295">
        <v>4</v>
      </c>
      <c r="F76" s="305">
        <v>4</v>
      </c>
      <c r="G76" s="305" t="s">
        <v>100</v>
      </c>
      <c r="H76" s="295">
        <v>2</v>
      </c>
      <c r="I76" s="112"/>
      <c r="J76" s="121"/>
      <c r="K76" s="122"/>
      <c r="L76" s="39"/>
    </row>
    <row r="77" spans="2:12" ht="23.25" customHeight="1">
      <c r="B77" s="61" t="s">
        <v>345</v>
      </c>
      <c r="C77" s="295">
        <v>8640</v>
      </c>
      <c r="D77" s="296">
        <v>3</v>
      </c>
      <c r="E77" s="295">
        <v>4</v>
      </c>
      <c r="F77" s="305">
        <v>5</v>
      </c>
      <c r="G77" s="305" t="s">
        <v>100</v>
      </c>
      <c r="H77" s="306" t="s">
        <v>100</v>
      </c>
      <c r="I77" s="112"/>
      <c r="J77" s="49"/>
      <c r="K77" s="49"/>
      <c r="L77" s="39"/>
    </row>
    <row r="78" spans="2:12" ht="23.25" customHeight="1">
      <c r="B78" s="61" t="s">
        <v>346</v>
      </c>
      <c r="C78" s="295">
        <v>5760</v>
      </c>
      <c r="D78" s="296">
        <v>10</v>
      </c>
      <c r="E78" s="295">
        <v>10</v>
      </c>
      <c r="F78" s="305">
        <v>20</v>
      </c>
      <c r="G78" s="305" t="s">
        <v>100</v>
      </c>
      <c r="H78" s="300">
        <v>5</v>
      </c>
      <c r="I78" s="112"/>
      <c r="J78" s="49"/>
      <c r="K78" s="49"/>
      <c r="L78" s="39"/>
    </row>
    <row r="79" spans="2:12" ht="23.25" customHeight="1" thickBot="1">
      <c r="B79" s="62" t="s">
        <v>354</v>
      </c>
      <c r="C79" s="308"/>
      <c r="D79" s="309">
        <f>SUM(D74:D78)</f>
        <v>22</v>
      </c>
      <c r="E79" s="68">
        <f>SUM(E74:E78)</f>
        <v>23</v>
      </c>
      <c r="F79" s="68">
        <f>SUM(F74:F78)</f>
        <v>40</v>
      </c>
      <c r="G79" s="68">
        <f>SUM(G74:G78)</f>
        <v>1</v>
      </c>
      <c r="H79" s="311">
        <f>SUM(H74:H78)</f>
        <v>13</v>
      </c>
      <c r="I79" s="112"/>
      <c r="J79" s="49"/>
      <c r="K79" s="49"/>
      <c r="L79" s="39"/>
    </row>
    <row r="80" spans="2:12" ht="23.25" customHeight="1">
      <c r="B80" s="302">
        <v>2011</v>
      </c>
      <c r="C80" s="303"/>
      <c r="D80" s="303"/>
      <c r="E80" s="303"/>
      <c r="F80" s="303"/>
      <c r="G80" s="303"/>
      <c r="H80" s="304"/>
      <c r="I80" s="112"/>
      <c r="J80" s="69"/>
      <c r="K80" s="46"/>
      <c r="L80" s="39"/>
    </row>
    <row r="81" spans="2:12" ht="23.25" customHeight="1">
      <c r="B81" s="307" t="s">
        <v>342</v>
      </c>
      <c r="C81" s="295">
        <v>6000</v>
      </c>
      <c r="D81" s="296">
        <v>4</v>
      </c>
      <c r="E81" s="296">
        <v>4</v>
      </c>
      <c r="F81" s="296">
        <v>8</v>
      </c>
      <c r="G81" s="296" t="s">
        <v>100</v>
      </c>
      <c r="H81" s="262" t="s">
        <v>100</v>
      </c>
      <c r="I81" s="112"/>
      <c r="J81" s="113"/>
      <c r="K81" s="46"/>
      <c r="L81" s="39"/>
    </row>
    <row r="82" spans="2:12" ht="23.25" customHeight="1">
      <c r="B82" s="307" t="s">
        <v>343</v>
      </c>
      <c r="C82" s="295">
        <v>6000</v>
      </c>
      <c r="D82" s="296">
        <v>2</v>
      </c>
      <c r="E82" s="296">
        <v>2</v>
      </c>
      <c r="F82" s="296">
        <v>4</v>
      </c>
      <c r="G82" s="296" t="s">
        <v>100</v>
      </c>
      <c r="H82" s="262">
        <v>1</v>
      </c>
      <c r="I82" s="112"/>
      <c r="J82" s="118"/>
      <c r="K82" s="117"/>
      <c r="L82" s="39"/>
    </row>
    <row r="83" spans="2:12" ht="23.25" customHeight="1">
      <c r="B83" s="307" t="s">
        <v>344</v>
      </c>
      <c r="C83" s="295">
        <v>6000</v>
      </c>
      <c r="D83" s="296">
        <v>4</v>
      </c>
      <c r="E83" s="296">
        <v>2</v>
      </c>
      <c r="F83" s="296">
        <v>3</v>
      </c>
      <c r="G83" s="296">
        <v>2</v>
      </c>
      <c r="H83" s="262" t="s">
        <v>100</v>
      </c>
      <c r="I83" s="112"/>
      <c r="J83" s="118"/>
      <c r="K83" s="117"/>
      <c r="L83" s="39"/>
    </row>
    <row r="84" spans="2:12" ht="23.25" customHeight="1">
      <c r="B84" s="307" t="s">
        <v>345</v>
      </c>
      <c r="C84" s="295">
        <v>8640</v>
      </c>
      <c r="D84" s="296">
        <v>4</v>
      </c>
      <c r="E84" s="296">
        <v>1</v>
      </c>
      <c r="F84" s="296">
        <v>1</v>
      </c>
      <c r="G84" s="296" t="s">
        <v>100</v>
      </c>
      <c r="H84" s="262" t="s">
        <v>100</v>
      </c>
      <c r="I84" s="112"/>
      <c r="J84" s="118"/>
      <c r="K84" s="117"/>
      <c r="L84" s="39"/>
    </row>
    <row r="85" spans="2:12" ht="23.25" customHeight="1">
      <c r="B85" s="307" t="s">
        <v>346</v>
      </c>
      <c r="C85" s="295">
        <v>5760</v>
      </c>
      <c r="D85" s="296">
        <v>10</v>
      </c>
      <c r="E85" s="296">
        <v>10</v>
      </c>
      <c r="F85" s="296">
        <v>15</v>
      </c>
      <c r="G85" s="296" t="s">
        <v>100</v>
      </c>
      <c r="H85" s="262" t="s">
        <v>100</v>
      </c>
      <c r="I85" s="112"/>
      <c r="J85" s="118"/>
      <c r="K85" s="117"/>
      <c r="L85" s="39"/>
    </row>
    <row r="86" spans="2:12" ht="23.25" customHeight="1" thickBot="1">
      <c r="B86" s="62" t="s">
        <v>355</v>
      </c>
      <c r="C86" s="308"/>
      <c r="D86" s="309">
        <f>SUM(D81:D85)</f>
        <v>24</v>
      </c>
      <c r="E86" s="68">
        <f>SUM(E81:E85)</f>
        <v>19</v>
      </c>
      <c r="F86" s="68">
        <f>SUM(F81:F85)</f>
        <v>31</v>
      </c>
      <c r="G86" s="68">
        <f>SUM(G81:G85)</f>
        <v>2</v>
      </c>
      <c r="H86" s="311">
        <f>SUM(H81:H85)</f>
        <v>1</v>
      </c>
      <c r="I86" s="112"/>
      <c r="J86" s="118"/>
      <c r="K86" s="117"/>
      <c r="L86" s="39"/>
    </row>
    <row r="87" spans="2:12" ht="23.25" customHeight="1">
      <c r="B87" s="302">
        <v>2010</v>
      </c>
      <c r="C87" s="303"/>
      <c r="D87" s="303"/>
      <c r="E87" s="303"/>
      <c r="F87" s="303"/>
      <c r="G87" s="303"/>
      <c r="H87" s="304"/>
      <c r="I87" s="112"/>
      <c r="J87" s="118"/>
      <c r="K87" s="117"/>
      <c r="L87" s="39"/>
    </row>
    <row r="88" spans="2:12" ht="23.25" customHeight="1">
      <c r="B88" s="61" t="s">
        <v>342</v>
      </c>
      <c r="C88" s="295">
        <v>6000</v>
      </c>
      <c r="D88" s="312">
        <v>4</v>
      </c>
      <c r="E88" s="295">
        <v>4</v>
      </c>
      <c r="F88" s="295">
        <v>4</v>
      </c>
      <c r="G88" s="305" t="s">
        <v>100</v>
      </c>
      <c r="H88" s="313" t="s">
        <v>100</v>
      </c>
      <c r="I88" s="112"/>
      <c r="J88" s="121"/>
      <c r="K88" s="122"/>
      <c r="L88" s="39"/>
    </row>
    <row r="89" spans="2:12" ht="23.25" customHeight="1">
      <c r="B89" s="298" t="s">
        <v>343</v>
      </c>
      <c r="C89" s="295">
        <v>6000</v>
      </c>
      <c r="D89" s="312">
        <v>2</v>
      </c>
      <c r="E89" s="295">
        <v>2</v>
      </c>
      <c r="F89" s="295">
        <v>2</v>
      </c>
      <c r="G89" s="305" t="s">
        <v>100</v>
      </c>
      <c r="H89" s="306" t="s">
        <v>100</v>
      </c>
      <c r="I89" s="112"/>
      <c r="J89" s="49"/>
      <c r="K89" s="49"/>
      <c r="L89" s="39"/>
    </row>
    <row r="90" spans="2:12" ht="23.25" customHeight="1">
      <c r="B90" s="298" t="s">
        <v>344</v>
      </c>
      <c r="C90" s="295">
        <v>6000</v>
      </c>
      <c r="D90" s="312">
        <v>4</v>
      </c>
      <c r="E90" s="295">
        <v>1</v>
      </c>
      <c r="F90" s="295">
        <v>1</v>
      </c>
      <c r="G90" s="305" t="s">
        <v>100</v>
      </c>
      <c r="H90" s="306" t="s">
        <v>100</v>
      </c>
      <c r="I90" s="112"/>
      <c r="J90" s="49"/>
      <c r="K90" s="49"/>
      <c r="L90" s="39"/>
    </row>
    <row r="91" spans="2:12" ht="23.25" customHeight="1">
      <c r="B91" s="298" t="s">
        <v>346</v>
      </c>
      <c r="C91" s="295">
        <v>5760</v>
      </c>
      <c r="D91" s="312">
        <v>8</v>
      </c>
      <c r="E91" s="295">
        <v>8</v>
      </c>
      <c r="F91" s="295">
        <v>8</v>
      </c>
      <c r="G91" s="305">
        <v>3</v>
      </c>
      <c r="H91" s="306" t="s">
        <v>100</v>
      </c>
      <c r="I91" s="119"/>
      <c r="J91" s="47"/>
      <c r="K91" s="48"/>
      <c r="L91" s="39"/>
    </row>
    <row r="92" spans="2:12" ht="23.25" customHeight="1" thickBot="1">
      <c r="B92" s="62" t="s">
        <v>356</v>
      </c>
      <c r="C92" s="308"/>
      <c r="D92" s="309">
        <f>SUM(D88:D91)</f>
        <v>18</v>
      </c>
      <c r="E92" s="68">
        <f>SUM(E88:E91)</f>
        <v>15</v>
      </c>
      <c r="F92" s="68">
        <f>SUM(F88:F91)</f>
        <v>15</v>
      </c>
      <c r="G92" s="68">
        <f>SUM(G88:G91)</f>
        <v>3</v>
      </c>
      <c r="H92" s="311" t="s">
        <v>100</v>
      </c>
      <c r="I92" s="289"/>
      <c r="J92" s="113"/>
      <c r="K92" s="46"/>
      <c r="L92" s="39"/>
    </row>
    <row r="93" spans="2:12" ht="23.25" customHeight="1">
      <c r="B93" s="20" t="s">
        <v>11</v>
      </c>
      <c r="C93" s="17"/>
      <c r="D93" s="17"/>
      <c r="E93" s="42"/>
      <c r="F93" s="42"/>
      <c r="G93" s="42"/>
      <c r="H93" s="55"/>
      <c r="I93" s="55"/>
      <c r="J93" s="116"/>
      <c r="K93" s="117"/>
      <c r="L93" s="39"/>
    </row>
    <row r="94" spans="2:12" ht="23.25" customHeight="1">
      <c r="B94" s="17" t="s">
        <v>357</v>
      </c>
      <c r="C94" s="17"/>
      <c r="D94" s="17"/>
      <c r="E94" s="42"/>
      <c r="F94" s="42"/>
      <c r="G94" s="42"/>
      <c r="H94" s="55"/>
      <c r="I94" s="55"/>
      <c r="J94" s="116"/>
      <c r="K94" s="117"/>
      <c r="L94" s="39"/>
    </row>
    <row r="95" spans="2:12" ht="23.25" customHeight="1">
      <c r="B95" s="17" t="s">
        <v>358</v>
      </c>
      <c r="C95" s="17"/>
      <c r="D95" s="17"/>
      <c r="E95" s="42"/>
      <c r="F95" s="42"/>
      <c r="G95" s="42"/>
      <c r="H95" s="55"/>
      <c r="I95" s="55"/>
      <c r="J95" s="121"/>
      <c r="K95" s="117"/>
      <c r="L95" s="39"/>
    </row>
    <row r="96" spans="2:12" ht="23.25" customHeight="1">
      <c r="B96" s="17" t="s">
        <v>359</v>
      </c>
      <c r="C96" s="17"/>
      <c r="D96" s="17"/>
      <c r="E96" s="42"/>
      <c r="F96" s="42"/>
      <c r="G96" s="42"/>
      <c r="H96" s="55"/>
      <c r="I96" s="55"/>
      <c r="J96" s="47"/>
      <c r="K96" s="42"/>
      <c r="L96" s="39"/>
    </row>
    <row r="97" spans="2:12" ht="28.5" customHeight="1">
      <c r="B97" s="661" t="s">
        <v>670</v>
      </c>
      <c r="C97" s="661"/>
      <c r="D97" s="661"/>
      <c r="E97" s="661"/>
      <c r="F97" s="661"/>
      <c r="G97" s="661"/>
      <c r="H97" s="661"/>
      <c r="I97" s="661"/>
      <c r="J97" s="661"/>
      <c r="K97" s="661"/>
      <c r="L97" s="661"/>
    </row>
    <row r="98" spans="2:12" ht="23.25" customHeight="1">
      <c r="B98" s="80" t="s">
        <v>671</v>
      </c>
      <c r="C98" s="80"/>
      <c r="D98" s="80"/>
      <c r="E98" s="80"/>
      <c r="F98" s="80"/>
      <c r="G98" s="222"/>
      <c r="H98" s="222"/>
      <c r="I98" s="222"/>
      <c r="J98" s="47"/>
      <c r="K98" s="42"/>
      <c r="L98" s="39"/>
    </row>
    <row r="99" spans="2:12" ht="23.25" customHeight="1">
      <c r="B99" s="223"/>
      <c r="C99" s="223"/>
      <c r="D99" s="223"/>
      <c r="E99" s="223"/>
      <c r="F99" s="314"/>
      <c r="G99" s="315"/>
      <c r="H99" s="315"/>
      <c r="I99" s="316"/>
      <c r="J99" s="47"/>
      <c r="K99" s="42"/>
      <c r="L99" s="39"/>
    </row>
    <row r="100" spans="2:12" ht="23.25" customHeight="1">
      <c r="B100" s="223"/>
      <c r="C100" s="223"/>
      <c r="D100" s="223"/>
      <c r="E100" s="223"/>
      <c r="F100" s="317"/>
      <c r="G100" s="281"/>
      <c r="H100" s="318"/>
      <c r="I100" s="316"/>
      <c r="J100" s="47"/>
      <c r="K100" s="42"/>
      <c r="L100" s="39"/>
    </row>
    <row r="101" spans="2:12" ht="23.25" customHeight="1">
      <c r="B101" s="223"/>
      <c r="C101" s="223"/>
      <c r="D101" s="223"/>
      <c r="E101" s="223"/>
      <c r="F101" s="317"/>
      <c r="G101" s="281"/>
      <c r="H101" s="318"/>
      <c r="I101" s="316"/>
      <c r="J101" s="47"/>
      <c r="K101" s="42"/>
      <c r="L101" s="39"/>
    </row>
    <row r="102" spans="2:12" ht="23.25" customHeight="1">
      <c r="B102" s="223"/>
      <c r="C102" s="223"/>
      <c r="D102" s="223"/>
      <c r="E102" s="223"/>
      <c r="F102" s="317"/>
      <c r="G102" s="281"/>
      <c r="H102" s="318"/>
      <c r="I102" s="316"/>
      <c r="J102" s="47"/>
      <c r="K102" s="42"/>
      <c r="L102" s="39"/>
    </row>
    <row r="103" spans="2:12" ht="23.25" customHeight="1">
      <c r="B103" s="223"/>
      <c r="C103" s="223"/>
      <c r="D103" s="223"/>
      <c r="E103" s="223"/>
      <c r="F103" s="317"/>
      <c r="G103" s="281"/>
      <c r="H103" s="318"/>
      <c r="I103" s="316"/>
      <c r="J103" s="47"/>
      <c r="K103" s="42"/>
      <c r="L103" s="39"/>
    </row>
    <row r="104" spans="2:12" ht="23.25" customHeight="1">
      <c r="B104" s="223"/>
      <c r="C104" s="223"/>
      <c r="D104" s="223"/>
      <c r="E104" s="223"/>
      <c r="F104" s="17"/>
      <c r="G104" s="316"/>
      <c r="H104" s="316"/>
      <c r="I104" s="316"/>
      <c r="J104" s="47"/>
      <c r="K104" s="42"/>
      <c r="L104" s="39"/>
    </row>
    <row r="105" spans="2:12" ht="23.25" customHeight="1">
      <c r="B105" s="223"/>
      <c r="C105" s="223"/>
      <c r="D105" s="223"/>
      <c r="E105" s="223"/>
      <c r="F105" s="17"/>
      <c r="G105" s="316"/>
      <c r="H105" s="316"/>
      <c r="I105" s="316"/>
      <c r="J105" s="47"/>
      <c r="K105" s="42"/>
      <c r="L105" s="39"/>
    </row>
    <row r="106" spans="2:12" ht="23.25" customHeight="1">
      <c r="B106" s="17"/>
      <c r="C106" s="17"/>
      <c r="D106" s="17"/>
      <c r="E106" s="17"/>
      <c r="F106" s="17"/>
      <c r="G106" s="316"/>
      <c r="H106" s="316"/>
      <c r="I106" s="316"/>
      <c r="J106" s="47"/>
      <c r="K106" s="42"/>
      <c r="L106" s="39"/>
    </row>
    <row r="107" spans="2:12" ht="23.25" customHeight="1">
      <c r="B107" s="42"/>
      <c r="C107" s="42"/>
      <c r="D107" s="42"/>
      <c r="E107" s="42"/>
      <c r="F107" s="42"/>
      <c r="G107" s="42"/>
      <c r="H107" s="42"/>
      <c r="I107" s="47"/>
      <c r="J107" s="47"/>
      <c r="K107" s="42"/>
      <c r="L107" s="39"/>
    </row>
    <row r="108" spans="2:12" ht="23.25" customHeight="1">
      <c r="B108" s="42"/>
      <c r="C108" s="42"/>
      <c r="D108" s="42"/>
      <c r="E108" s="42"/>
      <c r="F108" s="42"/>
      <c r="G108" s="42"/>
      <c r="H108" s="42"/>
      <c r="I108" s="47"/>
      <c r="J108" s="47"/>
      <c r="K108" s="42"/>
      <c r="L108" s="39"/>
    </row>
    <row r="109" spans="2:12" ht="23.25" customHeight="1">
      <c r="B109" s="42"/>
      <c r="C109" s="42"/>
      <c r="D109" s="42"/>
      <c r="E109" s="42"/>
      <c r="F109" s="42"/>
      <c r="G109" s="42"/>
      <c r="H109" s="42"/>
      <c r="I109" s="47"/>
      <c r="J109" s="47"/>
      <c r="K109" s="42"/>
      <c r="L109" s="39"/>
    </row>
    <row r="110" spans="2:12" ht="23.25" customHeight="1">
      <c r="B110" s="42"/>
      <c r="C110" s="42"/>
      <c r="D110" s="42"/>
      <c r="E110" s="42"/>
      <c r="F110" s="42"/>
      <c r="G110" s="42"/>
      <c r="H110" s="42"/>
      <c r="I110" s="47"/>
      <c r="J110" s="47"/>
      <c r="K110" s="42"/>
      <c r="L110" s="39"/>
    </row>
    <row r="111" spans="2:12" ht="23.25" customHeight="1">
      <c r="B111" s="42"/>
      <c r="C111" s="42"/>
      <c r="D111" s="42"/>
      <c r="E111" s="42"/>
      <c r="F111" s="42"/>
      <c r="G111" s="42"/>
      <c r="H111" s="42"/>
      <c r="I111" s="47"/>
      <c r="J111" s="47"/>
      <c r="K111" s="42"/>
      <c r="L111" s="39"/>
    </row>
    <row r="112" spans="2:12" ht="23.25" customHeight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39"/>
    </row>
    <row r="113" spans="2:12" ht="23.25" customHeight="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39"/>
    </row>
    <row r="114" spans="2:12" ht="23.25" customHeight="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39"/>
    </row>
    <row r="115" spans="2:12" ht="23.25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39"/>
    </row>
    <row r="116" spans="2:12" ht="23.25" customHeight="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39"/>
    </row>
    <row r="117" spans="2:12" ht="23.25" customHeight="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39"/>
    </row>
    <row r="118" spans="2:12" ht="23.2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39"/>
    </row>
    <row r="119" spans="2:12" ht="23.25" customHeight="1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39"/>
    </row>
    <row r="120" spans="2:12" ht="23.25" customHeight="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39"/>
    </row>
    <row r="121" spans="2:12" ht="23.25" customHeight="1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39"/>
    </row>
    <row r="122" spans="2:12" ht="23.25" customHeight="1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39"/>
    </row>
    <row r="123" spans="2:12" ht="23.25" customHeight="1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39"/>
    </row>
    <row r="124" spans="2:12" ht="23.25" customHeight="1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39"/>
    </row>
    <row r="125" spans="2:12" ht="23.25" customHeight="1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39"/>
    </row>
    <row r="126" spans="2:12" ht="23.25" customHeight="1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39"/>
    </row>
    <row r="127" spans="2:12" ht="23.25" customHeight="1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39"/>
    </row>
    <row r="128" spans="2:12" ht="23.25" customHeight="1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39"/>
    </row>
    <row r="129" spans="2:12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2:12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2:12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2:12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2:12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2:12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2:12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2:12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2:12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2:12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2:12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2:12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2:12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2:12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2:12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2:12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2:12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2:12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2:12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2:12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2:12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2:12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2:12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2:12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2:12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2:12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2:12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2:12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2:12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2:12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2:12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2:12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2:12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2:12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2:12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2:12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2:12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2:12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2:12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2:12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2:12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2:12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2:12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2:12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2:12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2:12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2:12" ht="23.25" customHeight="1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2:12" ht="23.25" customHeight="1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2:12" ht="23.25" customHeight="1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2:12" ht="23.25" customHeight="1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2:12" ht="23.25" customHeight="1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2:12" ht="23.25" customHeight="1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2:12" ht="23.25" customHeight="1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2:12" ht="23.25" customHeight="1"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2:12" ht="23.25" customHeight="1"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2:12" ht="23.25" customHeight="1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2:12" ht="23.25" customHeight="1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2:12" ht="23.25" customHeight="1"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2:12" ht="23.25" customHeight="1"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2:12" ht="23.25" customHeight="1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2:12" ht="23.25" customHeight="1"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2:12" ht="23.25" customHeight="1"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2:12" ht="23.25" customHeight="1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2:12" ht="23.25" customHeight="1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2:12" ht="23.25" customHeight="1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2:12" ht="23.25" customHeight="1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2:12" ht="23.25" customHeight="1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2:12" ht="23.25" customHeight="1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2:12" ht="23.25" customHeight="1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2:12" ht="23.25" customHeight="1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2:12" ht="23.25" customHeight="1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2:12" ht="23.25" customHeight="1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2:12" ht="23.25" customHeight="1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2:12" ht="23.25" customHeight="1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2:12" ht="23.25" customHeight="1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2:12" ht="23.25" customHeight="1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2:12" ht="23.25" customHeight="1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2:12" ht="23.25" customHeight="1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2:12" ht="23.25" customHeight="1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2:12" ht="23.25" customHeight="1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2:12" ht="23.25" customHeight="1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2:12" ht="23.25" customHeight="1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2:12" ht="23.25" customHeight="1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2:12" ht="23.25" customHeight="1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2:12" ht="23.25" customHeight="1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2:12" ht="23.25" customHeight="1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2:12" ht="23.25" customHeight="1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2:12" ht="23.25" customHeight="1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2:12" ht="23.25" customHeight="1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2:12" ht="23.25" customHeight="1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2:12" ht="23.25" customHeight="1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</row>
    <row r="220" spans="2:12" ht="23.25" customHeight="1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</row>
    <row r="221" spans="2:12" ht="23.25" customHeight="1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</row>
    <row r="222" spans="2:12" ht="23.25" customHeight="1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</row>
    <row r="223" spans="2:12" ht="23.25" customHeight="1"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</row>
    <row r="224" spans="2:12" ht="23.25" customHeight="1"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2:12" ht="23.25" customHeight="1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2:12" ht="23.25" customHeight="1"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</row>
    <row r="227" spans="2:12" ht="23.25" customHeight="1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</row>
    <row r="228" spans="2:12" ht="23.25" customHeight="1"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</row>
    <row r="229" spans="2:12" ht="23.25" customHeight="1"/>
    <row r="230" spans="2:12" ht="23.25" customHeight="1"/>
    <row r="231" spans="2:12" ht="23.25" customHeight="1"/>
    <row r="232" spans="2:12" ht="23.25" customHeight="1"/>
    <row r="233" spans="2:12" ht="23.25" customHeight="1"/>
    <row r="234" spans="2:12" ht="23.25" customHeight="1"/>
    <row r="235" spans="2:12" ht="23.25" customHeight="1"/>
    <row r="236" spans="2:12" ht="23.25" customHeight="1"/>
    <row r="237" spans="2:12" ht="23.25" customHeight="1"/>
    <row r="238" spans="2:12" ht="23.25" customHeight="1"/>
  </sheetData>
  <mergeCells count="1">
    <mergeCell ref="B97:L9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D696-9568-4352-B801-74A9F5EBF74E}">
  <sheetPr codeName="Planilha23">
    <tabColor rgb="FF008000"/>
  </sheetPr>
  <dimension ref="A1:L184"/>
  <sheetViews>
    <sheetView showGridLines="0" zoomScale="85" zoomScaleNormal="85" workbookViewId="0">
      <selection activeCell="I9" sqref="I9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360</v>
      </c>
      <c r="B12" s="658"/>
      <c r="C12" s="658"/>
      <c r="D12" s="658"/>
      <c r="E12" s="658"/>
      <c r="F12" s="659"/>
      <c r="G12" s="657" t="s">
        <v>361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/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101"/>
      <c r="H26" s="30"/>
      <c r="I26" s="39"/>
      <c r="J26" s="39"/>
      <c r="K26" s="91"/>
    </row>
    <row r="27" spans="1:11" ht="23.25" customHeight="1" thickBot="1">
      <c r="A27" s="105" t="s">
        <v>11</v>
      </c>
      <c r="B27" s="95"/>
      <c r="C27" s="96"/>
      <c r="D27" s="97"/>
      <c r="E27" s="97"/>
      <c r="F27" s="98"/>
      <c r="G27" s="105" t="s">
        <v>11</v>
      </c>
      <c r="H27" s="102"/>
      <c r="I27" s="103"/>
      <c r="J27" s="103"/>
      <c r="K27" s="104"/>
    </row>
    <row r="28" spans="1:11" ht="50.1" customHeight="1" thickBot="1">
      <c r="A28" s="657" t="s">
        <v>362</v>
      </c>
      <c r="B28" s="658"/>
      <c r="C28" s="658"/>
      <c r="D28" s="658"/>
      <c r="E28" s="658"/>
      <c r="F28" s="659"/>
      <c r="G28" s="657" t="s">
        <v>363</v>
      </c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9"/>
      <c r="G29" s="86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91"/>
      <c r="G30" s="90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91"/>
      <c r="G31" s="90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91"/>
      <c r="G32" s="90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91"/>
      <c r="G33" s="90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91"/>
      <c r="G34" s="90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91"/>
      <c r="G35" s="90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91"/>
      <c r="G36" s="90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91"/>
      <c r="G37" s="90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91"/>
      <c r="G38" s="90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92"/>
      <c r="G39" s="99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93"/>
      <c r="G40" s="100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94"/>
      <c r="G41" s="101"/>
      <c r="H41" s="30"/>
      <c r="I41" s="39"/>
      <c r="J41" s="39"/>
      <c r="K41" s="91"/>
    </row>
    <row r="42" spans="1:11" ht="23.25" customHeight="1">
      <c r="A42" s="90"/>
      <c r="B42" s="42"/>
      <c r="C42" s="26"/>
      <c r="D42" s="27"/>
      <c r="E42" s="27"/>
      <c r="F42" s="94"/>
      <c r="G42" s="101"/>
      <c r="H42" s="30"/>
      <c r="I42" s="39"/>
      <c r="J42" s="39"/>
      <c r="K42" s="91"/>
    </row>
    <row r="43" spans="1:11" ht="23.25" customHeight="1" thickBot="1">
      <c r="A43" s="105" t="s">
        <v>11</v>
      </c>
      <c r="B43" s="95"/>
      <c r="C43" s="96"/>
      <c r="D43" s="97"/>
      <c r="E43" s="97"/>
      <c r="F43" s="98"/>
      <c r="G43" s="105" t="s">
        <v>11</v>
      </c>
      <c r="H43" s="102"/>
      <c r="I43" s="103"/>
      <c r="J43" s="103"/>
      <c r="K43" s="104"/>
    </row>
    <row r="44" spans="1:11" ht="50.1" customHeight="1" thickBot="1">
      <c r="A44" s="657" t="s">
        <v>364</v>
      </c>
      <c r="B44" s="658"/>
      <c r="C44" s="658"/>
      <c r="D44" s="658"/>
      <c r="E44" s="658"/>
      <c r="F44" s="659"/>
      <c r="G44" s="657" t="s">
        <v>365</v>
      </c>
      <c r="H44" s="658"/>
      <c r="I44" s="658"/>
      <c r="J44" s="658"/>
      <c r="K44" s="659"/>
    </row>
    <row r="45" spans="1:11" ht="23.25" customHeight="1">
      <c r="A45" s="86"/>
      <c r="B45" s="87"/>
      <c r="C45" s="87"/>
      <c r="D45" s="87"/>
      <c r="E45" s="88"/>
      <c r="F45" s="89"/>
      <c r="G45" s="86"/>
      <c r="H45" s="88"/>
      <c r="I45" s="88"/>
      <c r="J45" s="88"/>
      <c r="K45" s="89"/>
    </row>
    <row r="46" spans="1:11" ht="23.25" customHeight="1">
      <c r="A46" s="90"/>
      <c r="B46" s="85"/>
      <c r="C46" s="34"/>
      <c r="D46" s="34"/>
      <c r="E46" s="39"/>
      <c r="F46" s="91"/>
      <c r="G46" s="90"/>
      <c r="H46" s="39"/>
      <c r="I46" s="39"/>
      <c r="J46" s="39"/>
      <c r="K46" s="91"/>
    </row>
    <row r="47" spans="1:11" ht="23.25" customHeight="1">
      <c r="A47" s="90"/>
      <c r="B47" s="35"/>
      <c r="C47" s="36"/>
      <c r="D47" s="36"/>
      <c r="E47" s="39"/>
      <c r="F47" s="91"/>
      <c r="G47" s="90"/>
      <c r="H47" s="39"/>
      <c r="I47" s="39"/>
      <c r="J47" s="39"/>
      <c r="K47" s="91"/>
    </row>
    <row r="48" spans="1:11" ht="23.25" customHeight="1">
      <c r="A48" s="90"/>
      <c r="B48" s="37"/>
      <c r="C48" s="36"/>
      <c r="D48" s="36"/>
      <c r="E48" s="39"/>
      <c r="F48" s="91"/>
      <c r="G48" s="90"/>
      <c r="H48" s="39"/>
      <c r="I48" s="39"/>
      <c r="J48" s="39"/>
      <c r="K48" s="91"/>
    </row>
    <row r="49" spans="1:11" ht="23.25" customHeight="1">
      <c r="A49" s="90"/>
      <c r="B49" s="34"/>
      <c r="C49" s="36"/>
      <c r="D49" s="36"/>
      <c r="E49" s="39"/>
      <c r="F49" s="91"/>
      <c r="G49" s="90"/>
      <c r="H49" s="39"/>
      <c r="I49" s="39"/>
      <c r="J49" s="39"/>
      <c r="K49" s="91"/>
    </row>
    <row r="50" spans="1:11" ht="23.25" customHeight="1">
      <c r="A50" s="90"/>
      <c r="B50" s="34"/>
      <c r="C50" s="36"/>
      <c r="D50" s="36"/>
      <c r="E50" s="39"/>
      <c r="F50" s="91"/>
      <c r="G50" s="90"/>
      <c r="H50" s="39"/>
      <c r="I50" s="39"/>
      <c r="J50" s="39"/>
      <c r="K50" s="91"/>
    </row>
    <row r="51" spans="1:11" ht="23.25" customHeight="1">
      <c r="A51" s="90"/>
      <c r="B51" s="34"/>
      <c r="C51" s="34"/>
      <c r="D51" s="34"/>
      <c r="E51" s="39"/>
      <c r="F51" s="91"/>
      <c r="G51" s="90"/>
      <c r="H51" s="39"/>
      <c r="I51" s="39"/>
      <c r="J51" s="39"/>
      <c r="K51" s="91"/>
    </row>
    <row r="52" spans="1:11" ht="23.25" customHeight="1">
      <c r="A52" s="90"/>
      <c r="B52" s="20"/>
      <c r="C52" s="38"/>
      <c r="D52" s="38"/>
      <c r="E52" s="39"/>
      <c r="F52" s="91"/>
      <c r="G52" s="90"/>
      <c r="H52" s="39"/>
      <c r="I52" s="39"/>
      <c r="J52" s="39"/>
      <c r="K52" s="91"/>
    </row>
    <row r="53" spans="1:11" ht="23.25" customHeight="1">
      <c r="A53" s="90"/>
      <c r="B53" s="39"/>
      <c r="C53" s="39"/>
      <c r="D53" s="39"/>
      <c r="E53" s="39"/>
      <c r="F53" s="91"/>
      <c r="G53" s="90"/>
      <c r="H53" s="39"/>
      <c r="I53" s="39"/>
      <c r="J53" s="39"/>
      <c r="K53" s="91"/>
    </row>
    <row r="54" spans="1:11" ht="23.25" customHeight="1">
      <c r="A54" s="90"/>
      <c r="B54" s="39"/>
      <c r="C54" s="39"/>
      <c r="D54" s="39"/>
      <c r="E54" s="39"/>
      <c r="F54" s="91"/>
      <c r="G54" s="90"/>
      <c r="H54" s="39"/>
      <c r="I54" s="39"/>
      <c r="J54" s="39"/>
      <c r="K54" s="91"/>
    </row>
    <row r="55" spans="1:11" ht="23.25" customHeight="1">
      <c r="A55" s="90"/>
      <c r="B55" s="40"/>
      <c r="C55" s="41"/>
      <c r="D55" s="42"/>
      <c r="E55" s="43"/>
      <c r="F55" s="92"/>
      <c r="G55" s="99"/>
      <c r="H55" s="44"/>
      <c r="I55" s="39"/>
      <c r="J55" s="39"/>
      <c r="K55" s="91"/>
    </row>
    <row r="56" spans="1:11" ht="23.25" customHeight="1">
      <c r="A56" s="90"/>
      <c r="B56" s="45"/>
      <c r="C56" s="46"/>
      <c r="D56" s="46"/>
      <c r="E56" s="46"/>
      <c r="F56" s="93"/>
      <c r="G56" s="100"/>
      <c r="H56" s="46"/>
      <c r="I56" s="39"/>
      <c r="J56" s="39"/>
      <c r="K56" s="91"/>
    </row>
    <row r="57" spans="1:11" ht="23.25" customHeight="1">
      <c r="A57" s="90"/>
      <c r="B57" s="42"/>
      <c r="C57" s="26"/>
      <c r="D57" s="27"/>
      <c r="E57" s="27"/>
      <c r="F57" s="94"/>
      <c r="G57" s="101"/>
      <c r="H57" s="30"/>
      <c r="I57" s="39"/>
      <c r="J57" s="39"/>
      <c r="K57" s="91"/>
    </row>
    <row r="58" spans="1:11" ht="23.25" customHeight="1">
      <c r="A58" s="90"/>
      <c r="B58" s="42"/>
      <c r="C58" s="26"/>
      <c r="D58" s="27"/>
      <c r="E58" s="27"/>
      <c r="F58" s="94"/>
      <c r="G58" s="101"/>
      <c r="H58" s="30"/>
      <c r="I58" s="39"/>
      <c r="J58" s="39"/>
      <c r="K58" s="91"/>
    </row>
    <row r="59" spans="1:11" ht="23.25" customHeight="1" thickBot="1">
      <c r="A59" s="105" t="s">
        <v>11</v>
      </c>
      <c r="B59" s="95"/>
      <c r="C59" s="96"/>
      <c r="D59" s="97"/>
      <c r="E59" s="97"/>
      <c r="F59" s="98"/>
      <c r="G59" s="105" t="s">
        <v>11</v>
      </c>
      <c r="H59" s="102"/>
      <c r="I59" s="103"/>
      <c r="J59" s="103"/>
      <c r="K59" s="104"/>
    </row>
    <row r="60" spans="1:11" ht="50.1" customHeight="1" thickBot="1">
      <c r="A60" s="657" t="s">
        <v>366</v>
      </c>
      <c r="B60" s="658"/>
      <c r="C60" s="658"/>
      <c r="D60" s="658"/>
      <c r="E60" s="658"/>
      <c r="F60" s="659"/>
      <c r="G60" s="657" t="s">
        <v>367</v>
      </c>
      <c r="H60" s="658"/>
      <c r="I60" s="658"/>
      <c r="J60" s="658"/>
      <c r="K60" s="659"/>
    </row>
    <row r="61" spans="1:11" ht="23.25" customHeight="1">
      <c r="A61" s="86"/>
      <c r="B61" s="87"/>
      <c r="C61" s="87"/>
      <c r="D61" s="87"/>
      <c r="E61" s="88"/>
      <c r="F61" s="89"/>
      <c r="G61" s="86"/>
      <c r="H61" s="88"/>
      <c r="I61" s="88"/>
      <c r="J61" s="88"/>
      <c r="K61" s="89"/>
    </row>
    <row r="62" spans="1:11" ht="23.25" customHeight="1">
      <c r="A62" s="90"/>
      <c r="B62" s="85"/>
      <c r="C62" s="34"/>
      <c r="D62" s="34"/>
      <c r="E62" s="39"/>
      <c r="F62" s="91"/>
      <c r="G62" s="90"/>
      <c r="H62" s="39"/>
      <c r="I62" s="39"/>
      <c r="J62" s="39"/>
      <c r="K62" s="91"/>
    </row>
    <row r="63" spans="1:11" ht="23.25" customHeight="1">
      <c r="A63" s="90"/>
      <c r="B63" s="35"/>
      <c r="C63" s="36"/>
      <c r="D63" s="36"/>
      <c r="E63" s="39"/>
      <c r="F63" s="91"/>
      <c r="G63" s="90"/>
      <c r="H63" s="39"/>
      <c r="I63" s="39"/>
      <c r="J63" s="39"/>
      <c r="K63" s="91"/>
    </row>
    <row r="64" spans="1:11" ht="23.25" customHeight="1">
      <c r="A64" s="90"/>
      <c r="B64" s="37"/>
      <c r="C64" s="36"/>
      <c r="D64" s="36"/>
      <c r="E64" s="39"/>
      <c r="F64" s="91"/>
      <c r="G64" s="90"/>
      <c r="H64" s="39"/>
      <c r="I64" s="39"/>
      <c r="J64" s="39"/>
      <c r="K64" s="91"/>
    </row>
    <row r="65" spans="1:11" ht="23.25" customHeight="1">
      <c r="A65" s="90"/>
      <c r="B65" s="34"/>
      <c r="C65" s="36"/>
      <c r="D65" s="36"/>
      <c r="E65" s="39"/>
      <c r="F65" s="91"/>
      <c r="G65" s="90"/>
      <c r="H65" s="39"/>
      <c r="I65" s="39"/>
      <c r="J65" s="39"/>
      <c r="K65" s="91"/>
    </row>
    <row r="66" spans="1:11" ht="23.25" customHeight="1">
      <c r="A66" s="90"/>
      <c r="B66" s="34"/>
      <c r="C66" s="36"/>
      <c r="D66" s="36"/>
      <c r="E66" s="39"/>
      <c r="F66" s="91"/>
      <c r="G66" s="90"/>
      <c r="H66" s="39"/>
      <c r="I66" s="39"/>
      <c r="J66" s="39"/>
      <c r="K66" s="91"/>
    </row>
    <row r="67" spans="1:11" ht="23.25" customHeight="1">
      <c r="A67" s="90"/>
      <c r="B67" s="34"/>
      <c r="C67" s="34"/>
      <c r="D67" s="34"/>
      <c r="E67" s="39"/>
      <c r="F67" s="91"/>
      <c r="G67" s="90"/>
      <c r="H67" s="39"/>
      <c r="I67" s="39"/>
      <c r="J67" s="39"/>
      <c r="K67" s="91"/>
    </row>
    <row r="68" spans="1:11" ht="23.25" customHeight="1">
      <c r="A68" s="90"/>
      <c r="B68" s="20"/>
      <c r="C68" s="38"/>
      <c r="D68" s="38"/>
      <c r="E68" s="39"/>
      <c r="F68" s="91"/>
      <c r="G68" s="90"/>
      <c r="H68" s="39"/>
      <c r="I68" s="39"/>
      <c r="J68" s="39"/>
      <c r="K68" s="91"/>
    </row>
    <row r="69" spans="1:11" ht="23.25" customHeight="1">
      <c r="A69" s="90"/>
      <c r="B69" s="39"/>
      <c r="C69" s="39"/>
      <c r="D69" s="39"/>
      <c r="E69" s="39"/>
      <c r="F69" s="91"/>
      <c r="G69" s="90"/>
      <c r="H69" s="39"/>
      <c r="I69" s="39"/>
      <c r="J69" s="39"/>
      <c r="K69" s="91"/>
    </row>
    <row r="70" spans="1:11" ht="23.25" customHeight="1">
      <c r="A70" s="90"/>
      <c r="B70" s="39"/>
      <c r="C70" s="39"/>
      <c r="D70" s="39"/>
      <c r="E70" s="39"/>
      <c r="F70" s="91"/>
      <c r="G70" s="90"/>
      <c r="H70" s="39"/>
      <c r="I70" s="39"/>
      <c r="J70" s="39"/>
      <c r="K70" s="91"/>
    </row>
    <row r="71" spans="1:11" ht="23.25" customHeight="1">
      <c r="A71" s="90"/>
      <c r="B71" s="40"/>
      <c r="C71" s="41"/>
      <c r="D71" s="42"/>
      <c r="E71" s="43"/>
      <c r="F71" s="92"/>
      <c r="G71" s="99"/>
      <c r="H71" s="44"/>
      <c r="I71" s="39"/>
      <c r="J71" s="39"/>
      <c r="K71" s="91"/>
    </row>
    <row r="72" spans="1:11" ht="23.25" customHeight="1">
      <c r="A72" s="90"/>
      <c r="B72" s="45"/>
      <c r="C72" s="46"/>
      <c r="D72" s="46"/>
      <c r="E72" s="46"/>
      <c r="F72" s="93"/>
      <c r="G72" s="100"/>
      <c r="H72" s="46"/>
      <c r="I72" s="39"/>
      <c r="J72" s="39"/>
      <c r="K72" s="91"/>
    </row>
    <row r="73" spans="1:11" ht="23.25" customHeight="1">
      <c r="A73" s="90"/>
      <c r="B73" s="42"/>
      <c r="C73" s="26"/>
      <c r="D73" s="27"/>
      <c r="E73" s="27"/>
      <c r="F73" s="94"/>
      <c r="G73" s="101"/>
      <c r="H73" s="30"/>
      <c r="I73" s="39"/>
      <c r="J73" s="39"/>
      <c r="K73" s="91"/>
    </row>
    <row r="74" spans="1:11" ht="23.25" customHeight="1">
      <c r="A74" s="90"/>
      <c r="B74" s="42"/>
      <c r="C74" s="26"/>
      <c r="D74" s="27"/>
      <c r="E74" s="27"/>
      <c r="F74" s="94"/>
      <c r="G74" s="101"/>
      <c r="H74" s="30"/>
      <c r="I74" s="39"/>
      <c r="J74" s="39"/>
      <c r="K74" s="91"/>
    </row>
    <row r="75" spans="1:11" ht="23.25" customHeight="1" thickBot="1">
      <c r="A75" s="105" t="s">
        <v>11</v>
      </c>
      <c r="B75" s="95"/>
      <c r="C75" s="96"/>
      <c r="D75" s="97"/>
      <c r="E75" s="97"/>
      <c r="F75" s="98"/>
      <c r="G75" s="105" t="s">
        <v>11</v>
      </c>
      <c r="H75" s="102"/>
      <c r="I75" s="103"/>
      <c r="J75" s="103"/>
      <c r="K75" s="104"/>
    </row>
    <row r="76" spans="1:11" ht="50.1" customHeight="1" thickBot="1">
      <c r="A76" s="657" t="s">
        <v>368</v>
      </c>
      <c r="B76" s="658"/>
      <c r="C76" s="658"/>
      <c r="D76" s="658"/>
      <c r="E76" s="658"/>
      <c r="F76" s="659"/>
      <c r="G76" s="657" t="s">
        <v>369</v>
      </c>
      <c r="H76" s="658"/>
      <c r="I76" s="658"/>
      <c r="J76" s="658"/>
      <c r="K76" s="659"/>
    </row>
    <row r="77" spans="1:11" ht="23.25" customHeight="1">
      <c r="A77" s="86"/>
      <c r="B77" s="87"/>
      <c r="C77" s="87"/>
      <c r="D77" s="87"/>
      <c r="E77" s="88"/>
      <c r="F77" s="89"/>
      <c r="G77" s="86"/>
      <c r="H77" s="88"/>
      <c r="I77" s="88"/>
      <c r="J77" s="88"/>
      <c r="K77" s="89"/>
    </row>
    <row r="78" spans="1:11" ht="23.25" customHeight="1">
      <c r="A78" s="90"/>
      <c r="B78" s="85"/>
      <c r="C78" s="34"/>
      <c r="D78" s="34"/>
      <c r="E78" s="39"/>
      <c r="F78" s="91"/>
      <c r="G78" s="90"/>
      <c r="H78" s="39"/>
      <c r="I78" s="39"/>
      <c r="J78" s="39"/>
      <c r="K78" s="91"/>
    </row>
    <row r="79" spans="1:11" ht="23.25" customHeight="1">
      <c r="A79" s="90"/>
      <c r="B79" s="35"/>
      <c r="C79" s="36"/>
      <c r="D79" s="36"/>
      <c r="E79" s="39"/>
      <c r="F79" s="91"/>
      <c r="G79" s="90"/>
      <c r="H79" s="39"/>
      <c r="I79" s="39"/>
      <c r="J79" s="39"/>
      <c r="K79" s="91"/>
    </row>
    <row r="80" spans="1:11" ht="23.25" customHeight="1">
      <c r="A80" s="90"/>
      <c r="B80" s="37"/>
      <c r="C80" s="36"/>
      <c r="D80" s="36"/>
      <c r="E80" s="39"/>
      <c r="F80" s="91"/>
      <c r="G80" s="90"/>
      <c r="H80" s="39"/>
      <c r="I80" s="39"/>
      <c r="J80" s="39"/>
      <c r="K80" s="91"/>
    </row>
    <row r="81" spans="1:11" ht="23.25" customHeight="1">
      <c r="A81" s="90"/>
      <c r="B81" s="34"/>
      <c r="C81" s="36"/>
      <c r="D81" s="36"/>
      <c r="E81" s="39"/>
      <c r="F81" s="91"/>
      <c r="G81" s="90"/>
      <c r="H81" s="39"/>
      <c r="I81" s="39"/>
      <c r="J81" s="39"/>
      <c r="K81" s="91"/>
    </row>
    <row r="82" spans="1:11" ht="23.25" customHeight="1">
      <c r="A82" s="90"/>
      <c r="B82" s="34"/>
      <c r="C82" s="36"/>
      <c r="D82" s="36"/>
      <c r="E82" s="39"/>
      <c r="F82" s="91"/>
      <c r="G82" s="90"/>
      <c r="H82" s="39"/>
      <c r="I82" s="39"/>
      <c r="J82" s="39"/>
      <c r="K82" s="91"/>
    </row>
    <row r="83" spans="1:11" ht="23.25" customHeight="1">
      <c r="A83" s="90"/>
      <c r="B83" s="34"/>
      <c r="C83" s="34"/>
      <c r="D83" s="34"/>
      <c r="E83" s="39"/>
      <c r="F83" s="91"/>
      <c r="G83" s="90"/>
      <c r="H83" s="39"/>
      <c r="I83" s="39"/>
      <c r="J83" s="39"/>
      <c r="K83" s="91"/>
    </row>
    <row r="84" spans="1:11" ht="23.25" customHeight="1">
      <c r="A84" s="90"/>
      <c r="B84" s="20"/>
      <c r="C84" s="38"/>
      <c r="D84" s="38"/>
      <c r="E84" s="39"/>
      <c r="F84" s="91"/>
      <c r="G84" s="90"/>
      <c r="H84" s="39"/>
      <c r="I84" s="39"/>
      <c r="J84" s="39"/>
      <c r="K84" s="91"/>
    </row>
    <row r="85" spans="1:11" ht="23.25" customHeight="1">
      <c r="A85" s="90"/>
      <c r="B85" s="39"/>
      <c r="C85" s="39"/>
      <c r="D85" s="39"/>
      <c r="E85" s="39"/>
      <c r="F85" s="91"/>
      <c r="G85" s="90"/>
      <c r="H85" s="39"/>
      <c r="I85" s="39"/>
      <c r="J85" s="39"/>
      <c r="K85" s="91"/>
    </row>
    <row r="86" spans="1:11" ht="23.25" customHeight="1">
      <c r="A86" s="90"/>
      <c r="B86" s="39"/>
      <c r="C86" s="39"/>
      <c r="D86" s="39"/>
      <c r="E86" s="39"/>
      <c r="F86" s="91"/>
      <c r="G86" s="90"/>
      <c r="H86" s="39"/>
      <c r="I86" s="39"/>
      <c r="J86" s="39"/>
      <c r="K86" s="91"/>
    </row>
    <row r="87" spans="1:11" ht="23.25" customHeight="1">
      <c r="A87" s="90"/>
      <c r="B87" s="40"/>
      <c r="C87" s="41"/>
      <c r="D87" s="42"/>
      <c r="E87" s="43"/>
      <c r="F87" s="92"/>
      <c r="G87" s="99"/>
      <c r="H87" s="44"/>
      <c r="I87" s="39"/>
      <c r="J87" s="39"/>
      <c r="K87" s="91"/>
    </row>
    <row r="88" spans="1:11" ht="23.25" customHeight="1">
      <c r="A88" s="90"/>
      <c r="B88" s="45"/>
      <c r="C88" s="46"/>
      <c r="D88" s="46"/>
      <c r="E88" s="46"/>
      <c r="F88" s="93"/>
      <c r="G88" s="100"/>
      <c r="H88" s="46"/>
      <c r="I88" s="39"/>
      <c r="J88" s="39"/>
      <c r="K88" s="91"/>
    </row>
    <row r="89" spans="1:11" ht="23.25" customHeight="1">
      <c r="A89" s="90"/>
      <c r="B89" s="42"/>
      <c r="C89" s="26"/>
      <c r="D89" s="27"/>
      <c r="E89" s="27"/>
      <c r="F89" s="94"/>
      <c r="G89" s="101"/>
      <c r="H89" s="30"/>
      <c r="I89" s="39"/>
      <c r="J89" s="39"/>
      <c r="K89" s="91"/>
    </row>
    <row r="90" spans="1:11" ht="23.25" customHeight="1">
      <c r="A90" s="90"/>
      <c r="B90" s="42"/>
      <c r="C90" s="26"/>
      <c r="D90" s="27"/>
      <c r="E90" s="27"/>
      <c r="F90" s="94"/>
      <c r="G90" s="101"/>
      <c r="H90" s="30"/>
      <c r="I90" s="39"/>
      <c r="J90" s="39"/>
      <c r="K90" s="91"/>
    </row>
    <row r="91" spans="1:11" ht="23.25" customHeight="1" thickBot="1">
      <c r="A91" s="105" t="s">
        <v>11</v>
      </c>
      <c r="B91" s="95"/>
      <c r="C91" s="96"/>
      <c r="D91" s="97"/>
      <c r="E91" s="97"/>
      <c r="F91" s="98"/>
      <c r="G91" s="105" t="s">
        <v>11</v>
      </c>
      <c r="H91" s="102"/>
      <c r="I91" s="103"/>
      <c r="J91" s="103"/>
      <c r="K91" s="104"/>
    </row>
    <row r="92" spans="1:11" ht="50.1" customHeight="1" thickBot="1">
      <c r="A92" s="657" t="s">
        <v>370</v>
      </c>
      <c r="B92" s="658"/>
      <c r="C92" s="658"/>
      <c r="D92" s="658"/>
      <c r="E92" s="658"/>
      <c r="F92" s="659"/>
      <c r="G92" s="657" t="s">
        <v>371</v>
      </c>
      <c r="H92" s="658"/>
      <c r="I92" s="658"/>
      <c r="J92" s="658"/>
      <c r="K92" s="659"/>
    </row>
    <row r="93" spans="1:11" ht="23.25" customHeight="1">
      <c r="A93" s="86"/>
      <c r="B93" s="87"/>
      <c r="C93" s="87"/>
      <c r="D93" s="87"/>
      <c r="E93" s="88"/>
      <c r="F93" s="89"/>
      <c r="G93" s="86"/>
      <c r="H93" s="88"/>
      <c r="I93" s="88"/>
      <c r="J93" s="88"/>
      <c r="K93" s="89"/>
    </row>
    <row r="94" spans="1:11" ht="23.25" customHeight="1">
      <c r="A94" s="90"/>
      <c r="B94" s="85"/>
      <c r="C94" s="34"/>
      <c r="D94" s="34"/>
      <c r="E94" s="39"/>
      <c r="F94" s="91"/>
      <c r="G94" s="90"/>
      <c r="H94" s="39"/>
      <c r="I94" s="39"/>
      <c r="J94" s="39"/>
      <c r="K94" s="91"/>
    </row>
    <row r="95" spans="1:11" ht="23.25" customHeight="1">
      <c r="A95" s="90"/>
      <c r="B95" s="35"/>
      <c r="C95" s="36"/>
      <c r="D95" s="36"/>
      <c r="E95" s="39"/>
      <c r="F95" s="91"/>
      <c r="G95" s="90"/>
      <c r="H95" s="39"/>
      <c r="I95" s="39"/>
      <c r="J95" s="39"/>
      <c r="K95" s="91"/>
    </row>
    <row r="96" spans="1:11" ht="23.25" customHeight="1">
      <c r="A96" s="90"/>
      <c r="B96" s="37"/>
      <c r="C96" s="36"/>
      <c r="D96" s="36"/>
      <c r="E96" s="39"/>
      <c r="F96" s="91"/>
      <c r="G96" s="90"/>
      <c r="H96" s="39"/>
      <c r="I96" s="39"/>
      <c r="J96" s="39"/>
      <c r="K96" s="91"/>
    </row>
    <row r="97" spans="1:12" ht="23.25" customHeight="1">
      <c r="A97" s="90"/>
      <c r="B97" s="34"/>
      <c r="C97" s="36"/>
      <c r="D97" s="36"/>
      <c r="E97" s="39"/>
      <c r="F97" s="91"/>
      <c r="G97" s="90"/>
      <c r="H97" s="39"/>
      <c r="I97" s="39"/>
      <c r="J97" s="39"/>
      <c r="K97" s="91"/>
    </row>
    <row r="98" spans="1:12" ht="23.25" customHeight="1">
      <c r="A98" s="90"/>
      <c r="B98" s="34"/>
      <c r="C98" s="36"/>
      <c r="D98" s="36"/>
      <c r="E98" s="39"/>
      <c r="F98" s="91"/>
      <c r="G98" s="90"/>
      <c r="H98" s="39"/>
      <c r="I98" s="39"/>
      <c r="J98" s="39"/>
      <c r="K98" s="91"/>
    </row>
    <row r="99" spans="1:12" ht="23.25" customHeight="1">
      <c r="A99" s="90"/>
      <c r="B99" s="34"/>
      <c r="C99" s="34"/>
      <c r="D99" s="34"/>
      <c r="E99" s="39"/>
      <c r="F99" s="91"/>
      <c r="G99" s="90"/>
      <c r="H99" s="39"/>
      <c r="I99" s="39"/>
      <c r="J99" s="39"/>
      <c r="K99" s="91"/>
    </row>
    <row r="100" spans="1:12" ht="23.25" customHeight="1">
      <c r="A100" s="90"/>
      <c r="B100" s="20"/>
      <c r="C100" s="38"/>
      <c r="D100" s="38"/>
      <c r="E100" s="39"/>
      <c r="F100" s="91"/>
      <c r="G100" s="90"/>
      <c r="H100" s="39"/>
      <c r="I100" s="39"/>
      <c r="J100" s="39"/>
      <c r="K100" s="91"/>
    </row>
    <row r="101" spans="1:12" ht="23.25" customHeight="1">
      <c r="A101" s="90"/>
      <c r="B101" s="39"/>
      <c r="C101" s="39"/>
      <c r="D101" s="39"/>
      <c r="E101" s="39"/>
      <c r="F101" s="91"/>
      <c r="G101" s="90"/>
      <c r="H101" s="39"/>
      <c r="I101" s="39"/>
      <c r="J101" s="39"/>
      <c r="K101" s="91"/>
    </row>
    <row r="102" spans="1:12" ht="23.25" customHeight="1">
      <c r="A102" s="90"/>
      <c r="B102" s="39"/>
      <c r="C102" s="39"/>
      <c r="D102" s="39"/>
      <c r="E102" s="39"/>
      <c r="F102" s="91"/>
      <c r="G102" s="90"/>
      <c r="H102" s="39"/>
      <c r="I102" s="39"/>
      <c r="J102" s="39"/>
      <c r="K102" s="91"/>
    </row>
    <row r="103" spans="1:12" ht="23.25" customHeight="1">
      <c r="A103" s="90"/>
      <c r="B103" s="40"/>
      <c r="C103" s="41"/>
      <c r="D103" s="42"/>
      <c r="E103" s="43"/>
      <c r="F103" s="92"/>
      <c r="G103" s="99"/>
      <c r="H103" s="44"/>
      <c r="I103" s="39"/>
      <c r="J103" s="39"/>
      <c r="K103" s="91"/>
    </row>
    <row r="104" spans="1:12" ht="23.25" customHeight="1">
      <c r="A104" s="90"/>
      <c r="B104" s="45"/>
      <c r="C104" s="46"/>
      <c r="D104" s="46"/>
      <c r="E104" s="46"/>
      <c r="F104" s="93"/>
      <c r="G104" s="100"/>
      <c r="H104" s="46"/>
      <c r="I104" s="39"/>
      <c r="J104" s="39"/>
      <c r="K104" s="91"/>
    </row>
    <row r="105" spans="1:12" ht="23.25" customHeight="1">
      <c r="A105" s="90"/>
      <c r="B105" s="42"/>
      <c r="C105" s="26"/>
      <c r="D105" s="27"/>
      <c r="E105" s="27"/>
      <c r="F105" s="94"/>
      <c r="G105" s="101"/>
      <c r="H105" s="30"/>
      <c r="I105" s="39"/>
      <c r="J105" s="39"/>
      <c r="K105" s="91"/>
    </row>
    <row r="106" spans="1:12" ht="23.25" customHeight="1">
      <c r="A106" s="90"/>
      <c r="B106" s="42"/>
      <c r="C106" s="26"/>
      <c r="D106" s="27"/>
      <c r="E106" s="27"/>
      <c r="F106" s="94"/>
      <c r="G106" s="101"/>
      <c r="H106" s="30"/>
      <c r="I106" s="39"/>
      <c r="J106" s="39"/>
      <c r="K106" s="91"/>
    </row>
    <row r="107" spans="1:12" ht="23.25" customHeight="1" thickBot="1">
      <c r="A107" s="105" t="s">
        <v>11</v>
      </c>
      <c r="B107" s="105"/>
      <c r="C107" s="96"/>
      <c r="D107" s="97"/>
      <c r="E107" s="97"/>
      <c r="F107" s="98"/>
      <c r="G107" s="105" t="s">
        <v>11</v>
      </c>
      <c r="H107" s="102"/>
      <c r="I107" s="103"/>
      <c r="J107" s="103"/>
      <c r="K107" s="104"/>
    </row>
    <row r="108" spans="1:12" ht="50.1" customHeight="1" thickBot="1">
      <c r="A108" s="657" t="s">
        <v>372</v>
      </c>
      <c r="B108" s="658"/>
      <c r="C108" s="658"/>
      <c r="D108" s="658"/>
      <c r="E108" s="658"/>
      <c r="F108" s="659"/>
      <c r="G108" s="657" t="s">
        <v>593</v>
      </c>
      <c r="H108" s="658"/>
      <c r="I108" s="658"/>
      <c r="J108" s="658"/>
      <c r="K108" s="658"/>
      <c r="L108" s="659"/>
    </row>
    <row r="109" spans="1:12" ht="23.25" customHeight="1">
      <c r="A109" s="86"/>
      <c r="B109" s="87"/>
      <c r="C109" s="87"/>
      <c r="D109" s="87"/>
      <c r="E109" s="88"/>
      <c r="F109" s="89"/>
      <c r="G109" s="86"/>
      <c r="H109" s="87"/>
      <c r="I109" s="87"/>
      <c r="J109" s="87"/>
      <c r="K109" s="88"/>
      <c r="L109" s="89"/>
    </row>
    <row r="110" spans="1:12" ht="23.25" customHeight="1">
      <c r="A110" s="90"/>
      <c r="B110" s="85"/>
      <c r="C110" s="34"/>
      <c r="D110" s="34"/>
      <c r="E110" s="39"/>
      <c r="F110" s="91"/>
      <c r="G110" s="90"/>
      <c r="H110" s="85"/>
      <c r="I110" s="34"/>
      <c r="J110" s="34"/>
      <c r="K110" s="39"/>
      <c r="L110" s="91"/>
    </row>
    <row r="111" spans="1:12" ht="23.25" customHeight="1">
      <c r="A111" s="90"/>
      <c r="B111" s="35"/>
      <c r="C111" s="36"/>
      <c r="D111" s="36"/>
      <c r="E111" s="39"/>
      <c r="F111" s="91"/>
      <c r="G111" s="90"/>
      <c r="H111" s="35"/>
      <c r="I111" s="36"/>
      <c r="J111" s="36"/>
      <c r="K111" s="39"/>
      <c r="L111" s="91"/>
    </row>
    <row r="112" spans="1:12" ht="23.25" customHeight="1">
      <c r="A112" s="90"/>
      <c r="B112" s="37"/>
      <c r="C112" s="36"/>
      <c r="D112" s="36"/>
      <c r="E112" s="39"/>
      <c r="F112" s="91"/>
      <c r="G112" s="90"/>
      <c r="H112" s="37"/>
      <c r="I112" s="36"/>
      <c r="J112" s="36"/>
      <c r="K112" s="39"/>
      <c r="L112" s="91"/>
    </row>
    <row r="113" spans="1:12" ht="23.25" customHeight="1">
      <c r="A113" s="90"/>
      <c r="B113" s="34"/>
      <c r="C113" s="36"/>
      <c r="D113" s="36"/>
      <c r="E113" s="39"/>
      <c r="F113" s="91"/>
      <c r="G113" s="90"/>
      <c r="H113" s="34"/>
      <c r="I113" s="36"/>
      <c r="J113" s="36"/>
      <c r="K113" s="39"/>
      <c r="L113" s="91"/>
    </row>
    <row r="114" spans="1:12" ht="23.25" customHeight="1">
      <c r="A114" s="90"/>
      <c r="B114" s="34"/>
      <c r="C114" s="36"/>
      <c r="D114" s="36"/>
      <c r="E114" s="39"/>
      <c r="F114" s="91"/>
      <c r="G114" s="90"/>
      <c r="H114" s="34"/>
      <c r="I114" s="36"/>
      <c r="J114" s="36"/>
      <c r="K114" s="39"/>
      <c r="L114" s="91"/>
    </row>
    <row r="115" spans="1:12" ht="23.25" customHeight="1">
      <c r="A115" s="90"/>
      <c r="B115" s="34"/>
      <c r="C115" s="34"/>
      <c r="D115" s="34"/>
      <c r="E115" s="39"/>
      <c r="F115" s="91"/>
      <c r="G115" s="90"/>
      <c r="H115" s="34"/>
      <c r="I115" s="34"/>
      <c r="J115" s="34"/>
      <c r="K115" s="39"/>
      <c r="L115" s="91"/>
    </row>
    <row r="116" spans="1:12" ht="23.25" customHeight="1">
      <c r="A116" s="90"/>
      <c r="B116" s="20"/>
      <c r="C116" s="38"/>
      <c r="D116" s="38"/>
      <c r="E116" s="39"/>
      <c r="F116" s="91"/>
      <c r="G116" s="90"/>
      <c r="H116" s="20"/>
      <c r="I116" s="38"/>
      <c r="J116" s="38"/>
      <c r="K116" s="39"/>
      <c r="L116" s="91"/>
    </row>
    <row r="117" spans="1:12" ht="23.25" customHeight="1">
      <c r="A117" s="90"/>
      <c r="B117" s="39"/>
      <c r="C117" s="39"/>
      <c r="D117" s="39"/>
      <c r="E117" s="39"/>
      <c r="F117" s="91"/>
      <c r="G117" s="90"/>
      <c r="H117" s="39"/>
      <c r="I117" s="39"/>
      <c r="J117" s="39"/>
      <c r="K117" s="39"/>
      <c r="L117" s="91"/>
    </row>
    <row r="118" spans="1:12" ht="23.25" customHeight="1">
      <c r="A118" s="90"/>
      <c r="B118" s="39"/>
      <c r="C118" s="39"/>
      <c r="D118" s="39"/>
      <c r="E118" s="39"/>
      <c r="F118" s="91"/>
      <c r="G118" s="90"/>
      <c r="H118" s="39"/>
      <c r="I118" s="39"/>
      <c r="J118" s="39"/>
      <c r="K118" s="39"/>
      <c r="L118" s="91"/>
    </row>
    <row r="119" spans="1:12" ht="23.25" customHeight="1">
      <c r="A119" s="90"/>
      <c r="B119" s="40"/>
      <c r="C119" s="41"/>
      <c r="D119" s="42"/>
      <c r="E119" s="43"/>
      <c r="F119" s="92"/>
      <c r="G119" s="90"/>
      <c r="H119" s="40"/>
      <c r="I119" s="41"/>
      <c r="J119" s="42"/>
      <c r="K119" s="43"/>
      <c r="L119" s="92"/>
    </row>
    <row r="120" spans="1:12" ht="23.25" customHeight="1">
      <c r="A120" s="90"/>
      <c r="B120" s="45"/>
      <c r="C120" s="46"/>
      <c r="D120" s="46"/>
      <c r="E120" s="46"/>
      <c r="F120" s="93"/>
      <c r="G120" s="90"/>
      <c r="H120" s="45"/>
      <c r="I120" s="46"/>
      <c r="J120" s="46"/>
      <c r="K120" s="46"/>
      <c r="L120" s="93"/>
    </row>
    <row r="121" spans="1:12" ht="23.25" customHeight="1">
      <c r="A121" s="90"/>
      <c r="B121" s="42"/>
      <c r="C121" s="26"/>
      <c r="D121" s="27"/>
      <c r="E121" s="27"/>
      <c r="F121" s="94"/>
      <c r="G121" s="90"/>
      <c r="H121" s="42"/>
      <c r="I121" s="26"/>
      <c r="J121" s="27"/>
      <c r="K121" s="27"/>
      <c r="L121" s="94"/>
    </row>
    <row r="122" spans="1:12" ht="23.25" customHeight="1">
      <c r="A122" s="90"/>
      <c r="B122" s="42"/>
      <c r="C122" s="26"/>
      <c r="D122" s="27"/>
      <c r="E122" s="27"/>
      <c r="F122" s="94"/>
      <c r="G122" s="90"/>
      <c r="H122" s="42"/>
      <c r="I122" s="26"/>
      <c r="J122" s="27"/>
      <c r="K122" s="27"/>
      <c r="L122" s="94"/>
    </row>
    <row r="123" spans="1:12" ht="23.25" customHeight="1" thickBot="1">
      <c r="A123" s="105" t="s">
        <v>11</v>
      </c>
      <c r="B123" s="95"/>
      <c r="C123" s="96"/>
      <c r="D123" s="97"/>
      <c r="E123" s="97"/>
      <c r="F123" s="98"/>
      <c r="G123" s="105" t="s">
        <v>11</v>
      </c>
      <c r="H123" s="95"/>
      <c r="I123" s="96"/>
      <c r="J123" s="97"/>
      <c r="K123" s="97"/>
      <c r="L123" s="98"/>
    </row>
    <row r="124" spans="1:12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1:12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1:12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1:12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1:12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2:11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2:11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2:11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2:11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2:11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2:11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2:11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2:11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2:11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2:11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2:11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2:11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2:11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2:11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2:11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2:11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1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2:11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2:11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2:11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2:11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2:11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2:11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2:11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2:11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2:11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2:11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2:11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2:11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2:11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2:11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2:11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</row>
    <row r="172" spans="2:11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2:11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2:11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14">
    <mergeCell ref="A12:F12"/>
    <mergeCell ref="G12:K12"/>
    <mergeCell ref="A28:F28"/>
    <mergeCell ref="G28:K28"/>
    <mergeCell ref="A44:F44"/>
    <mergeCell ref="G44:K44"/>
    <mergeCell ref="A108:F108"/>
    <mergeCell ref="A60:F60"/>
    <mergeCell ref="G60:K60"/>
    <mergeCell ref="A76:F76"/>
    <mergeCell ref="G76:K76"/>
    <mergeCell ref="A92:F92"/>
    <mergeCell ref="G92:K92"/>
    <mergeCell ref="G108:L10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EE5E-65D3-4163-BDE9-A703DCDE078D}">
  <sheetPr codeName="Planilha24">
    <tabColor rgb="FF008000"/>
  </sheetPr>
  <dimension ref="A1:Q228"/>
  <sheetViews>
    <sheetView showGridLines="0" zoomScale="85" zoomScaleNormal="85" workbookViewId="0">
      <selection activeCell="H17" sqref="H17"/>
    </sheetView>
  </sheetViews>
  <sheetFormatPr defaultColWidth="0" defaultRowHeight="15"/>
  <cols>
    <col min="1" max="1" width="2.7109375" customWidth="1"/>
    <col min="2" max="2" width="58" customWidth="1"/>
    <col min="3" max="8" width="15.7109375" customWidth="1"/>
    <col min="9" max="9" width="17.7109375" customWidth="1"/>
    <col min="10" max="10" width="9.140625" customWidth="1"/>
    <col min="11" max="11" width="8.5703125" customWidth="1"/>
    <col min="12" max="17" width="0" hidden="1" customWidth="1"/>
    <col min="18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6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/>
    <row r="12" spans="1:11" ht="23.25" customHeight="1" thickBot="1">
      <c r="B12" s="51" t="s">
        <v>553</v>
      </c>
      <c r="C12" s="52"/>
      <c r="D12" s="53"/>
      <c r="E12" s="53"/>
      <c r="F12" s="54"/>
      <c r="G12" s="55"/>
      <c r="H12" s="108"/>
      <c r="I12" s="46"/>
      <c r="J12" s="39"/>
    </row>
    <row r="13" spans="1:11" ht="50.1" customHeight="1">
      <c r="B13" s="74" t="s">
        <v>98</v>
      </c>
      <c r="C13" s="57" t="s">
        <v>373</v>
      </c>
      <c r="D13" s="57" t="s">
        <v>374</v>
      </c>
      <c r="E13" s="57" t="s">
        <v>137</v>
      </c>
      <c r="F13" s="71" t="s">
        <v>138</v>
      </c>
      <c r="G13" s="57" t="s">
        <v>276</v>
      </c>
      <c r="H13" s="112"/>
      <c r="I13" s="46"/>
      <c r="J13" s="39"/>
    </row>
    <row r="14" spans="1:11" ht="23.25" customHeight="1">
      <c r="B14" s="321" t="s">
        <v>53</v>
      </c>
      <c r="C14" s="227"/>
      <c r="D14" s="227"/>
      <c r="E14" s="227"/>
      <c r="F14" s="227"/>
      <c r="G14" s="322"/>
      <c r="H14" s="255"/>
      <c r="I14" s="117"/>
      <c r="J14" s="39"/>
    </row>
    <row r="15" spans="1:11" ht="23.25" customHeight="1">
      <c r="B15" s="61" t="s">
        <v>375</v>
      </c>
      <c r="C15" s="312" t="s">
        <v>376</v>
      </c>
      <c r="D15" s="295" t="s">
        <v>284</v>
      </c>
      <c r="E15" s="295">
        <v>14</v>
      </c>
      <c r="F15" s="305">
        <v>14</v>
      </c>
      <c r="G15" s="306">
        <v>14</v>
      </c>
      <c r="H15" s="261"/>
      <c r="I15" s="117"/>
      <c r="J15" s="39"/>
    </row>
    <row r="16" spans="1:11" ht="23.25" customHeight="1">
      <c r="B16" s="321" t="s">
        <v>38</v>
      </c>
      <c r="C16" s="227"/>
      <c r="D16" s="227"/>
      <c r="E16" s="227"/>
      <c r="F16" s="227"/>
      <c r="G16" s="322"/>
      <c r="H16" s="265"/>
      <c r="I16" s="117"/>
      <c r="J16" s="39"/>
    </row>
    <row r="17" spans="1:10" ht="23.25" customHeight="1" thickBot="1">
      <c r="B17" s="323" t="s">
        <v>377</v>
      </c>
      <c r="C17" s="324" t="s">
        <v>293</v>
      </c>
      <c r="D17" s="325" t="s">
        <v>299</v>
      </c>
      <c r="E17" s="325">
        <v>40</v>
      </c>
      <c r="F17" s="326">
        <v>25</v>
      </c>
      <c r="G17" s="327">
        <v>25</v>
      </c>
      <c r="H17" s="265"/>
      <c r="I17" s="117"/>
      <c r="J17" s="39"/>
    </row>
    <row r="18" spans="1:10" ht="23.25" customHeight="1">
      <c r="B18" s="20" t="s">
        <v>11</v>
      </c>
      <c r="C18" s="17"/>
      <c r="D18" s="42"/>
      <c r="E18" s="42"/>
      <c r="F18" s="42"/>
      <c r="G18" s="55"/>
      <c r="H18" s="265"/>
      <c r="I18" s="117"/>
      <c r="J18" s="39"/>
    </row>
    <row r="19" spans="1:10" ht="23.25" customHeight="1">
      <c r="B19" s="276" t="s">
        <v>378</v>
      </c>
      <c r="C19" s="55"/>
      <c r="D19" s="55"/>
      <c r="E19" s="55"/>
      <c r="F19" s="55"/>
      <c r="G19" s="55"/>
      <c r="H19" s="265"/>
      <c r="I19" s="117"/>
      <c r="J19" s="39"/>
    </row>
    <row r="20" spans="1:10" ht="23.25" customHeight="1">
      <c r="B20" s="33"/>
      <c r="C20" s="33"/>
      <c r="D20" s="33"/>
      <c r="E20" s="33"/>
      <c r="F20" s="33"/>
      <c r="G20" s="33"/>
      <c r="H20" s="265"/>
      <c r="I20" s="117"/>
      <c r="J20" s="39"/>
    </row>
    <row r="21" spans="1:10" ht="23.25" customHeight="1">
      <c r="B21" s="275"/>
      <c r="C21" s="255"/>
      <c r="D21" s="30"/>
      <c r="E21" s="116"/>
      <c r="F21" s="116"/>
      <c r="G21" s="116"/>
      <c r="H21" s="116"/>
      <c r="I21" s="49"/>
      <c r="J21" s="39"/>
    </row>
    <row r="22" spans="1:10" ht="23.25" customHeight="1">
      <c r="A22" s="39"/>
      <c r="B22" s="275"/>
      <c r="C22" s="255"/>
      <c r="D22" s="30"/>
      <c r="E22" s="263"/>
      <c r="F22" s="263"/>
      <c r="G22" s="264"/>
      <c r="H22" s="265"/>
      <c r="I22" s="39"/>
      <c r="J22" s="39"/>
    </row>
    <row r="23" spans="1:10" ht="23.25" customHeight="1">
      <c r="A23" s="39"/>
      <c r="B23" s="275"/>
      <c r="C23" s="255"/>
      <c r="D23" s="30"/>
      <c r="E23" s="267"/>
      <c r="F23" s="263"/>
      <c r="G23" s="264"/>
      <c r="H23" s="265"/>
      <c r="I23" s="46"/>
      <c r="J23" s="39"/>
    </row>
    <row r="24" spans="1:10" ht="23.25" customHeight="1">
      <c r="A24" s="39"/>
      <c r="B24" s="275"/>
      <c r="C24" s="255"/>
      <c r="D24" s="30"/>
      <c r="E24" s="267"/>
      <c r="F24" s="263"/>
      <c r="G24" s="264"/>
      <c r="H24" s="265"/>
      <c r="I24" s="46"/>
      <c r="J24" s="39"/>
    </row>
    <row r="25" spans="1:10" ht="23.25" customHeight="1">
      <c r="A25" s="39"/>
      <c r="B25" s="275"/>
      <c r="C25" s="255"/>
      <c r="D25" s="30"/>
      <c r="E25" s="116"/>
      <c r="F25" s="116"/>
      <c r="G25" s="246"/>
      <c r="H25" s="116"/>
      <c r="I25" s="117"/>
      <c r="J25" s="39"/>
    </row>
    <row r="26" spans="1:10" ht="23.25" customHeight="1">
      <c r="A26" s="39"/>
      <c r="B26" s="275"/>
      <c r="C26" s="255"/>
      <c r="D26" s="30"/>
      <c r="E26" s="263"/>
      <c r="F26" s="263"/>
      <c r="G26" s="264"/>
      <c r="H26" s="265"/>
      <c r="I26" s="117"/>
      <c r="J26" s="39"/>
    </row>
    <row r="27" spans="1:10" ht="23.25" customHeight="1">
      <c r="A27" s="39"/>
      <c r="B27" s="275"/>
      <c r="C27" s="255"/>
      <c r="D27" s="30"/>
      <c r="E27" s="116"/>
      <c r="F27" s="116"/>
      <c r="G27" s="246"/>
      <c r="H27" s="116"/>
      <c r="I27" s="117"/>
      <c r="J27" s="39"/>
    </row>
    <row r="28" spans="1:10" ht="23.25" customHeight="1">
      <c r="A28" s="39"/>
      <c r="B28" s="275"/>
      <c r="C28" s="255"/>
      <c r="D28" s="30"/>
      <c r="E28" s="269"/>
      <c r="F28" s="267"/>
      <c r="G28" s="265"/>
      <c r="H28" s="265"/>
      <c r="I28" s="117"/>
      <c r="J28" s="39"/>
    </row>
    <row r="29" spans="1:10" ht="23.25" customHeight="1">
      <c r="A29" s="39"/>
      <c r="B29" s="275"/>
      <c r="C29" s="255"/>
      <c r="D29" s="30"/>
      <c r="E29" s="116"/>
      <c r="F29" s="116"/>
      <c r="G29" s="246"/>
      <c r="H29" s="116"/>
      <c r="I29" s="117"/>
      <c r="J29" s="39"/>
    </row>
    <row r="30" spans="1:10" ht="23.25" customHeight="1">
      <c r="A30" s="39"/>
      <c r="B30" s="275"/>
      <c r="C30" s="255"/>
      <c r="D30" s="30"/>
      <c r="E30" s="263"/>
      <c r="F30" s="263"/>
      <c r="G30" s="264"/>
      <c r="H30" s="265"/>
      <c r="I30" s="117"/>
      <c r="J30" s="39"/>
    </row>
    <row r="31" spans="1:10" ht="23.25" customHeight="1">
      <c r="A31" s="39"/>
      <c r="B31" s="275"/>
      <c r="C31" s="255"/>
      <c r="D31" s="30"/>
      <c r="E31" s="116"/>
      <c r="F31" s="116"/>
      <c r="G31" s="116"/>
      <c r="H31" s="116"/>
      <c r="I31" s="117"/>
      <c r="J31" s="39"/>
    </row>
    <row r="32" spans="1:10" ht="23.25" customHeight="1">
      <c r="A32" s="39"/>
      <c r="B32" s="275"/>
      <c r="C32" s="255"/>
      <c r="D32" s="30"/>
      <c r="E32" s="269"/>
      <c r="F32" s="267"/>
      <c r="G32" s="265"/>
      <c r="H32" s="265"/>
      <c r="I32" s="49"/>
      <c r="J32" s="39"/>
    </row>
    <row r="33" spans="1:10" ht="23.25" customHeight="1">
      <c r="A33" s="39"/>
      <c r="B33" s="275"/>
      <c r="C33" s="255"/>
      <c r="D33" s="30"/>
      <c r="E33" s="269"/>
      <c r="F33" s="267"/>
      <c r="G33" s="265"/>
      <c r="H33" s="265"/>
      <c r="I33" s="49"/>
      <c r="J33" s="39"/>
    </row>
    <row r="34" spans="1:10" ht="23.25" customHeight="1">
      <c r="A34" s="39"/>
      <c r="B34" s="275"/>
      <c r="C34" s="255"/>
      <c r="D34" s="30"/>
      <c r="E34" s="263"/>
      <c r="F34" s="263"/>
      <c r="G34" s="264"/>
      <c r="H34" s="265"/>
      <c r="I34" s="42"/>
      <c r="J34" s="39"/>
    </row>
    <row r="35" spans="1:10" ht="23.25" customHeight="1">
      <c r="A35" s="39"/>
      <c r="B35" s="275"/>
      <c r="C35" s="255"/>
      <c r="D35" s="30"/>
      <c r="E35" s="263"/>
      <c r="F35" s="263"/>
      <c r="G35" s="264"/>
      <c r="H35" s="265"/>
      <c r="I35" s="46"/>
      <c r="J35" s="39"/>
    </row>
    <row r="36" spans="1:10" ht="23.25" customHeight="1">
      <c r="A36" s="39"/>
      <c r="B36" s="275"/>
      <c r="C36" s="255"/>
      <c r="D36" s="30"/>
      <c r="E36" s="263"/>
      <c r="F36" s="263"/>
      <c r="G36" s="264"/>
      <c r="H36" s="265"/>
      <c r="I36" s="46"/>
      <c r="J36" s="39"/>
    </row>
    <row r="37" spans="1:10" ht="23.25" customHeight="1">
      <c r="A37" s="39"/>
      <c r="B37" s="275"/>
      <c r="C37" s="255"/>
      <c r="D37" s="30"/>
      <c r="E37" s="263"/>
      <c r="F37" s="263"/>
      <c r="G37" s="264"/>
      <c r="H37" s="265"/>
      <c r="I37" s="117"/>
      <c r="J37" s="39"/>
    </row>
    <row r="38" spans="1:10" ht="23.25" customHeight="1">
      <c r="A38" s="39"/>
      <c r="B38" s="275"/>
      <c r="C38" s="255"/>
      <c r="D38" s="30"/>
      <c r="E38" s="263"/>
      <c r="F38" s="263"/>
      <c r="G38" s="264"/>
      <c r="H38" s="265"/>
      <c r="I38" s="117"/>
      <c r="J38" s="39"/>
    </row>
    <row r="39" spans="1:10" ht="23.25" customHeight="1">
      <c r="A39" s="39"/>
      <c r="B39" s="275"/>
      <c r="C39" s="255"/>
      <c r="D39" s="30"/>
      <c r="E39" s="259"/>
      <c r="F39" s="259"/>
      <c r="G39" s="260"/>
      <c r="H39" s="261"/>
      <c r="I39" s="117"/>
      <c r="J39" s="39"/>
    </row>
    <row r="40" spans="1:10" ht="23.25" customHeight="1">
      <c r="A40" s="39"/>
      <c r="B40" s="275"/>
      <c r="C40" s="255"/>
      <c r="D40" s="30"/>
      <c r="E40" s="259"/>
      <c r="F40" s="259"/>
      <c r="G40" s="260"/>
      <c r="H40" s="261"/>
      <c r="I40" s="117"/>
      <c r="J40" s="39"/>
    </row>
    <row r="41" spans="1:10" ht="23.25" customHeight="1">
      <c r="A41" s="39"/>
      <c r="B41" s="275"/>
      <c r="C41" s="255"/>
      <c r="D41" s="30"/>
      <c r="E41" s="259"/>
      <c r="F41" s="259"/>
      <c r="G41" s="260"/>
      <c r="H41" s="261"/>
      <c r="I41" s="117"/>
      <c r="J41" s="39"/>
    </row>
    <row r="42" spans="1:10" ht="23.25" customHeight="1">
      <c r="A42" s="39"/>
      <c r="B42" s="275"/>
      <c r="C42" s="255"/>
      <c r="D42" s="30"/>
      <c r="E42" s="259"/>
      <c r="F42" s="259"/>
      <c r="G42" s="260"/>
      <c r="H42" s="261"/>
      <c r="I42" s="117"/>
      <c r="J42" s="39"/>
    </row>
    <row r="43" spans="1:10" ht="23.25" customHeight="1">
      <c r="A43" s="39"/>
      <c r="B43" s="275"/>
      <c r="C43" s="255"/>
      <c r="D43" s="30"/>
      <c r="E43" s="259"/>
      <c r="F43" s="259"/>
      <c r="G43" s="260"/>
      <c r="H43" s="261"/>
      <c r="I43" s="42"/>
      <c r="J43" s="39"/>
    </row>
    <row r="44" spans="1:10" ht="23.25" customHeight="1">
      <c r="A44" s="39"/>
      <c r="B44" s="275"/>
      <c r="C44" s="255"/>
      <c r="D44" s="30"/>
      <c r="E44" s="259"/>
      <c r="F44" s="259"/>
      <c r="G44" s="260"/>
      <c r="H44" s="261"/>
      <c r="I44" s="46"/>
      <c r="J44" s="39"/>
    </row>
    <row r="45" spans="1:10" ht="23.25" customHeight="1">
      <c r="A45" s="39"/>
      <c r="B45" s="275"/>
      <c r="C45" s="255"/>
      <c r="D45" s="30"/>
      <c r="E45" s="259"/>
      <c r="F45" s="259"/>
      <c r="G45" s="260"/>
      <c r="H45" s="261"/>
      <c r="I45" s="46"/>
      <c r="J45" s="39"/>
    </row>
    <row r="46" spans="1:10" ht="23.25" customHeight="1">
      <c r="A46" s="39"/>
      <c r="B46" s="275"/>
      <c r="C46" s="255"/>
      <c r="D46" s="30"/>
      <c r="E46" s="259"/>
      <c r="F46" s="259"/>
      <c r="G46" s="260"/>
      <c r="H46" s="261"/>
      <c r="I46" s="117"/>
      <c r="J46" s="39"/>
    </row>
    <row r="47" spans="1:10" ht="23.25" customHeight="1">
      <c r="A47" s="39"/>
      <c r="B47" s="275"/>
      <c r="C47" s="255"/>
      <c r="D47" s="30"/>
      <c r="E47" s="259"/>
      <c r="F47" s="259"/>
      <c r="G47" s="260"/>
      <c r="H47" s="261"/>
      <c r="I47" s="117"/>
      <c r="J47" s="39"/>
    </row>
    <row r="48" spans="1:10" ht="23.25" customHeight="1">
      <c r="A48" s="39"/>
      <c r="B48" s="275"/>
      <c r="C48" s="255"/>
      <c r="D48" s="30"/>
      <c r="E48" s="259"/>
      <c r="F48" s="259"/>
      <c r="G48" s="260"/>
      <c r="H48" s="261"/>
      <c r="I48" s="117"/>
      <c r="J48" s="39"/>
    </row>
    <row r="49" spans="1:10" ht="23.25" customHeight="1">
      <c r="A49" s="39"/>
      <c r="B49" s="275"/>
      <c r="C49" s="255"/>
      <c r="D49" s="30"/>
      <c r="E49" s="259"/>
      <c r="F49" s="259"/>
      <c r="G49" s="260"/>
      <c r="H49" s="261"/>
      <c r="I49" s="117"/>
      <c r="J49" s="39"/>
    </row>
    <row r="50" spans="1:10" ht="23.25" customHeight="1">
      <c r="A50" s="39"/>
      <c r="B50" s="275"/>
      <c r="C50" s="255"/>
      <c r="D50" s="30"/>
      <c r="E50" s="259"/>
      <c r="F50" s="259"/>
      <c r="G50" s="260"/>
      <c r="H50" s="261"/>
      <c r="I50" s="117"/>
      <c r="J50" s="39"/>
    </row>
    <row r="51" spans="1:10" ht="23.25" customHeight="1">
      <c r="A51" s="39"/>
      <c r="B51" s="275"/>
      <c r="C51" s="255"/>
      <c r="D51" s="30"/>
      <c r="E51" s="259"/>
      <c r="F51" s="259"/>
      <c r="G51" s="260"/>
      <c r="H51" s="261"/>
      <c r="I51" s="117"/>
      <c r="J51" s="39"/>
    </row>
    <row r="52" spans="1:10" ht="23.25" customHeight="1">
      <c r="A52" s="39"/>
      <c r="B52" s="660"/>
      <c r="C52" s="660"/>
      <c r="D52" s="660"/>
      <c r="E52" s="660"/>
      <c r="F52" s="660"/>
      <c r="G52" s="660"/>
      <c r="H52" s="660"/>
      <c r="I52" s="117"/>
      <c r="J52" s="39"/>
    </row>
    <row r="53" spans="1:10" ht="23.25" customHeight="1">
      <c r="B53" s="20"/>
      <c r="C53" s="114"/>
      <c r="D53" s="42"/>
      <c r="E53" s="259"/>
      <c r="F53" s="259"/>
      <c r="G53" s="260"/>
      <c r="H53" s="261"/>
      <c r="I53" s="122"/>
      <c r="J53" s="39"/>
    </row>
    <row r="54" spans="1:10" ht="23.25" customHeight="1">
      <c r="B54" s="114"/>
      <c r="C54" s="114"/>
      <c r="D54" s="42"/>
      <c r="E54" s="259"/>
      <c r="F54" s="259"/>
      <c r="G54" s="260"/>
      <c r="H54" s="261"/>
      <c r="I54" s="49"/>
      <c r="J54" s="39"/>
    </row>
    <row r="55" spans="1:10" ht="23.25" customHeight="1">
      <c r="B55" s="114"/>
      <c r="C55" s="114"/>
      <c r="D55" s="259"/>
      <c r="E55" s="259"/>
      <c r="F55" s="259"/>
      <c r="G55" s="260"/>
      <c r="H55" s="260"/>
      <c r="I55" s="49"/>
      <c r="J55" s="39"/>
    </row>
    <row r="56" spans="1:10" ht="23.25" customHeight="1">
      <c r="B56" s="276"/>
      <c r="C56" s="119"/>
      <c r="D56" s="119"/>
      <c r="E56" s="119"/>
      <c r="F56" s="119"/>
      <c r="G56" s="277"/>
      <c r="H56" s="119"/>
      <c r="I56" s="49"/>
      <c r="J56" s="39"/>
    </row>
    <row r="57" spans="1:10" ht="23.25" customHeight="1">
      <c r="B57" s="278"/>
      <c r="C57" s="278"/>
      <c r="D57" s="279"/>
      <c r="E57" s="279"/>
      <c r="F57" s="279"/>
      <c r="G57" s="280"/>
      <c r="H57" s="281"/>
      <c r="I57" s="46"/>
      <c r="J57" s="39"/>
    </row>
    <row r="58" spans="1:10" ht="23.25" customHeight="1">
      <c r="B58" s="278"/>
      <c r="C58" s="278"/>
      <c r="D58" s="279"/>
      <c r="E58" s="279"/>
      <c r="F58" s="279"/>
      <c r="G58" s="280"/>
      <c r="H58" s="281"/>
      <c r="I58" s="46"/>
      <c r="J58" s="39"/>
    </row>
    <row r="59" spans="1:10" ht="23.25" customHeight="1">
      <c r="B59" s="278"/>
      <c r="C59" s="278"/>
      <c r="D59" s="279"/>
      <c r="E59" s="279"/>
      <c r="F59" s="279"/>
      <c r="G59" s="280"/>
      <c r="H59" s="281"/>
      <c r="I59" s="117"/>
      <c r="J59" s="39"/>
    </row>
    <row r="60" spans="1:10" ht="23.25" customHeight="1">
      <c r="B60" s="283"/>
      <c r="C60" s="283"/>
      <c r="D60" s="284"/>
      <c r="E60" s="284"/>
      <c r="F60" s="284"/>
      <c r="G60" s="284"/>
      <c r="H60" s="284"/>
      <c r="I60" s="117"/>
      <c r="J60" s="39"/>
    </row>
    <row r="61" spans="1:10" ht="23.25" customHeight="1">
      <c r="B61" s="284"/>
      <c r="C61" s="284"/>
      <c r="D61" s="284"/>
      <c r="E61" s="284"/>
      <c r="F61" s="284"/>
      <c r="G61" s="284"/>
      <c r="H61" s="284"/>
      <c r="I61" s="117"/>
      <c r="J61" s="39"/>
    </row>
    <row r="62" spans="1:10" ht="23.25" customHeight="1">
      <c r="B62" s="284"/>
      <c r="C62" s="284"/>
      <c r="D62" s="284"/>
      <c r="E62" s="284"/>
      <c r="F62" s="284"/>
      <c r="G62" s="284"/>
      <c r="H62" s="284"/>
      <c r="I62" s="117"/>
      <c r="J62" s="39"/>
    </row>
    <row r="63" spans="1:10" ht="23.25" customHeight="1">
      <c r="B63" s="284"/>
      <c r="C63" s="284"/>
      <c r="D63" s="284"/>
      <c r="E63" s="284"/>
      <c r="F63" s="284"/>
      <c r="G63" s="284"/>
      <c r="H63" s="284"/>
      <c r="I63" s="117"/>
      <c r="J63" s="39"/>
    </row>
    <row r="64" spans="1:10" ht="23.25" customHeight="1">
      <c r="B64" s="284"/>
      <c r="C64" s="284"/>
      <c r="D64" s="284"/>
      <c r="E64" s="284"/>
      <c r="F64" s="284"/>
      <c r="G64" s="284"/>
      <c r="H64" s="284"/>
      <c r="I64" s="117"/>
      <c r="J64" s="39"/>
    </row>
    <row r="65" spans="2:10" ht="23.25" customHeight="1">
      <c r="B65" s="284"/>
      <c r="C65" s="284"/>
      <c r="D65" s="284"/>
      <c r="E65" s="284"/>
      <c r="F65" s="284"/>
      <c r="G65" s="284"/>
      <c r="H65" s="284"/>
      <c r="I65" s="117"/>
      <c r="J65" s="39"/>
    </row>
    <row r="66" spans="2:10" ht="23.25" customHeight="1">
      <c r="B66" s="284"/>
      <c r="C66" s="284"/>
      <c r="D66" s="284"/>
      <c r="E66" s="284"/>
      <c r="F66" s="284"/>
      <c r="G66" s="284"/>
      <c r="H66" s="284"/>
      <c r="I66" s="122"/>
      <c r="J66" s="39"/>
    </row>
    <row r="67" spans="2:10" ht="23.25" customHeight="1">
      <c r="B67" s="222"/>
      <c r="C67" s="222"/>
      <c r="D67" s="222"/>
      <c r="E67" s="222"/>
      <c r="F67" s="222"/>
      <c r="G67" s="222"/>
      <c r="H67" s="222"/>
      <c r="I67" s="49"/>
      <c r="J67" s="39"/>
    </row>
    <row r="68" spans="2:10" ht="23.25" customHeight="1">
      <c r="B68" s="42"/>
      <c r="C68" s="49"/>
      <c r="D68" s="49"/>
      <c r="E68" s="49"/>
      <c r="F68" s="49"/>
      <c r="G68" s="49"/>
      <c r="H68" s="49"/>
      <c r="I68" s="49"/>
      <c r="J68" s="39"/>
    </row>
    <row r="69" spans="2:10" ht="23.25" customHeight="1">
      <c r="B69" s="49"/>
      <c r="C69" s="49"/>
      <c r="D69" s="49"/>
      <c r="E69" s="49"/>
      <c r="F69" s="49"/>
      <c r="G69" s="49"/>
      <c r="H69" s="49"/>
      <c r="I69" s="49"/>
      <c r="J69" s="39"/>
    </row>
    <row r="70" spans="2:10" ht="23.25" customHeight="1">
      <c r="B70" s="50"/>
      <c r="C70" s="51"/>
      <c r="D70" s="107"/>
      <c r="E70" s="108"/>
      <c r="F70" s="108"/>
      <c r="G70" s="110"/>
      <c r="H70" s="46"/>
      <c r="I70" s="46"/>
      <c r="J70" s="39"/>
    </row>
    <row r="71" spans="2:10" ht="23.25" customHeight="1">
      <c r="B71" s="111"/>
      <c r="C71" s="112"/>
      <c r="D71" s="112"/>
      <c r="E71" s="112"/>
      <c r="F71" s="112"/>
      <c r="G71" s="112"/>
      <c r="H71" s="112"/>
      <c r="I71" s="46"/>
      <c r="J71" s="39"/>
    </row>
    <row r="72" spans="2:10" ht="23.25" customHeight="1">
      <c r="B72" s="114"/>
      <c r="C72" s="115"/>
      <c r="D72" s="115"/>
      <c r="E72" s="115"/>
      <c r="F72" s="115"/>
      <c r="G72" s="115"/>
      <c r="H72" s="115"/>
      <c r="I72" s="117"/>
      <c r="J72" s="39"/>
    </row>
    <row r="73" spans="2:10" ht="23.25" customHeight="1">
      <c r="B73" s="114"/>
      <c r="C73" s="115"/>
      <c r="D73" s="115"/>
      <c r="E73" s="115"/>
      <c r="F73" s="115"/>
      <c r="G73" s="115"/>
      <c r="H73" s="115"/>
      <c r="I73" s="117"/>
      <c r="J73" s="39"/>
    </row>
    <row r="74" spans="2:10" ht="23.25" customHeight="1">
      <c r="B74" s="114"/>
      <c r="C74" s="115"/>
      <c r="D74" s="115"/>
      <c r="E74" s="115"/>
      <c r="F74" s="115"/>
      <c r="G74" s="115"/>
      <c r="H74" s="115"/>
      <c r="I74" s="117"/>
      <c r="J74" s="39"/>
    </row>
    <row r="75" spans="2:10" ht="23.25" customHeight="1">
      <c r="B75" s="114"/>
      <c r="C75" s="115"/>
      <c r="D75" s="115"/>
      <c r="E75" s="115"/>
      <c r="F75" s="115"/>
      <c r="G75" s="115"/>
      <c r="H75" s="115"/>
      <c r="I75" s="117"/>
      <c r="J75" s="39"/>
    </row>
    <row r="76" spans="2:10" ht="23.25" customHeight="1">
      <c r="B76" s="114"/>
      <c r="C76" s="115"/>
      <c r="D76" s="115"/>
      <c r="E76" s="115"/>
      <c r="F76" s="115"/>
      <c r="G76" s="115"/>
      <c r="H76" s="115"/>
      <c r="I76" s="117"/>
      <c r="J76" s="39"/>
    </row>
    <row r="77" spans="2:10" ht="23.25" customHeight="1">
      <c r="B77" s="114"/>
      <c r="C77" s="115"/>
      <c r="D77" s="115"/>
      <c r="E77" s="115"/>
      <c r="F77" s="115"/>
      <c r="G77" s="115"/>
      <c r="H77" s="115"/>
      <c r="I77" s="117"/>
      <c r="J77" s="39"/>
    </row>
    <row r="78" spans="2:10" ht="23.25" customHeight="1">
      <c r="B78" s="119"/>
      <c r="C78" s="120"/>
      <c r="D78" s="120"/>
      <c r="E78" s="120"/>
      <c r="F78" s="120"/>
      <c r="G78" s="120"/>
      <c r="H78" s="120"/>
      <c r="I78" s="122"/>
      <c r="J78" s="39"/>
    </row>
    <row r="79" spans="2:10" ht="23.25" customHeight="1">
      <c r="B79" s="20"/>
      <c r="C79" s="49"/>
      <c r="D79" s="49"/>
      <c r="E79" s="49"/>
      <c r="F79" s="49"/>
      <c r="G79" s="49"/>
      <c r="H79" s="49"/>
      <c r="I79" s="49"/>
      <c r="J79" s="39"/>
    </row>
    <row r="80" spans="2:10" ht="23.25" customHeight="1">
      <c r="B80" s="49"/>
      <c r="C80" s="49"/>
      <c r="D80" s="49"/>
      <c r="E80" s="49"/>
      <c r="F80" s="49"/>
      <c r="G80" s="49"/>
      <c r="H80" s="49"/>
      <c r="I80" s="49"/>
      <c r="J80" s="39"/>
    </row>
    <row r="81" spans="2:10" ht="23.25" customHeight="1">
      <c r="B81" s="50"/>
      <c r="C81" s="48"/>
      <c r="D81" s="48"/>
      <c r="E81" s="48"/>
      <c r="F81" s="48"/>
      <c r="G81" s="48"/>
      <c r="H81" s="48"/>
      <c r="I81" s="48"/>
      <c r="J81" s="39"/>
    </row>
    <row r="82" spans="2:10" ht="23.25" customHeight="1">
      <c r="B82" s="111"/>
      <c r="C82" s="112"/>
      <c r="D82" s="112"/>
      <c r="E82" s="112"/>
      <c r="F82" s="112"/>
      <c r="G82" s="112"/>
      <c r="H82" s="112"/>
      <c r="I82" s="46"/>
      <c r="J82" s="39"/>
    </row>
    <row r="83" spans="2:10" ht="23.25" customHeight="1">
      <c r="B83" s="114"/>
      <c r="C83" s="115"/>
      <c r="D83" s="115"/>
      <c r="E83" s="115"/>
      <c r="F83" s="115"/>
      <c r="G83" s="115"/>
      <c r="H83" s="115"/>
      <c r="I83" s="117"/>
      <c r="J83" s="39"/>
    </row>
    <row r="84" spans="2:10" ht="23.25" customHeight="1">
      <c r="B84" s="114"/>
      <c r="C84" s="115"/>
      <c r="D84" s="115"/>
      <c r="E84" s="115"/>
      <c r="F84" s="115"/>
      <c r="G84" s="115"/>
      <c r="H84" s="115"/>
      <c r="I84" s="117"/>
      <c r="J84" s="39"/>
    </row>
    <row r="85" spans="2:10" ht="23.25" customHeight="1">
      <c r="B85" s="119"/>
      <c r="C85" s="120"/>
      <c r="D85" s="120"/>
      <c r="E85" s="120"/>
      <c r="F85" s="120"/>
      <c r="G85" s="120"/>
      <c r="H85" s="120"/>
      <c r="I85" s="117"/>
      <c r="J85" s="39"/>
    </row>
    <row r="86" spans="2:10" ht="23.25" customHeight="1">
      <c r="B86" s="20"/>
      <c r="C86" s="42"/>
      <c r="D86" s="42"/>
      <c r="E86" s="42"/>
      <c r="F86" s="42"/>
      <c r="G86" s="42"/>
      <c r="H86" s="42"/>
      <c r="I86" s="42"/>
      <c r="J86" s="39"/>
    </row>
    <row r="87" spans="2:10" ht="23.25" customHeight="1">
      <c r="B87" s="42"/>
      <c r="C87" s="42"/>
      <c r="D87" s="42"/>
      <c r="E87" s="42"/>
      <c r="F87" s="42"/>
      <c r="G87" s="42"/>
      <c r="H87" s="42"/>
      <c r="I87" s="42"/>
      <c r="J87" s="39"/>
    </row>
    <row r="88" spans="2:10" ht="23.25" customHeight="1">
      <c r="B88" s="42"/>
      <c r="C88" s="42"/>
      <c r="D88" s="42"/>
      <c r="E88" s="42"/>
      <c r="F88" s="42"/>
      <c r="G88" s="42"/>
      <c r="H88" s="42"/>
      <c r="I88" s="42"/>
      <c r="J88" s="39"/>
    </row>
    <row r="89" spans="2:10" ht="23.25" customHeight="1">
      <c r="B89" s="42"/>
      <c r="C89" s="42"/>
      <c r="D89" s="42"/>
      <c r="E89" s="42"/>
      <c r="F89" s="42"/>
      <c r="G89" s="42"/>
      <c r="H89" s="42"/>
      <c r="I89" s="42"/>
      <c r="J89" s="39"/>
    </row>
    <row r="90" spans="2:10" ht="23.25" customHeight="1">
      <c r="B90" s="42"/>
      <c r="C90" s="42"/>
      <c r="D90" s="42"/>
      <c r="E90" s="42"/>
      <c r="F90" s="42"/>
      <c r="G90" s="42"/>
      <c r="H90" s="42"/>
      <c r="I90" s="42"/>
      <c r="J90" s="39"/>
    </row>
    <row r="91" spans="2:10" ht="23.25" customHeight="1">
      <c r="B91" s="42"/>
      <c r="C91" s="42"/>
      <c r="D91" s="42"/>
      <c r="E91" s="42"/>
      <c r="F91" s="42"/>
      <c r="G91" s="42"/>
      <c r="H91" s="42"/>
      <c r="I91" s="42"/>
      <c r="J91" s="39"/>
    </row>
    <row r="92" spans="2:10" ht="23.25" customHeight="1">
      <c r="B92" s="42"/>
      <c r="C92" s="42"/>
      <c r="D92" s="42"/>
      <c r="E92" s="42"/>
      <c r="F92" s="42"/>
      <c r="G92" s="42"/>
      <c r="H92" s="42"/>
      <c r="I92" s="42"/>
      <c r="J92" s="39"/>
    </row>
    <row r="93" spans="2:10" ht="23.25" customHeight="1">
      <c r="B93" s="42"/>
      <c r="C93" s="42"/>
      <c r="D93" s="42"/>
      <c r="E93" s="42"/>
      <c r="F93" s="42"/>
      <c r="G93" s="42"/>
      <c r="H93" s="42"/>
      <c r="I93" s="42"/>
      <c r="J93" s="39"/>
    </row>
    <row r="94" spans="2:10" ht="23.25" customHeight="1">
      <c r="B94" s="42"/>
      <c r="C94" s="42"/>
      <c r="D94" s="42"/>
      <c r="E94" s="42"/>
      <c r="F94" s="42"/>
      <c r="G94" s="42"/>
      <c r="H94" s="42"/>
      <c r="I94" s="42"/>
      <c r="J94" s="39"/>
    </row>
    <row r="95" spans="2:10" ht="23.25" customHeight="1">
      <c r="B95" s="42"/>
      <c r="C95" s="42"/>
      <c r="D95" s="42"/>
      <c r="E95" s="42"/>
      <c r="F95" s="42"/>
      <c r="G95" s="42"/>
      <c r="H95" s="42"/>
      <c r="I95" s="42"/>
      <c r="J95" s="39"/>
    </row>
    <row r="96" spans="2:10" ht="23.25" customHeight="1">
      <c r="B96" s="42"/>
      <c r="C96" s="42"/>
      <c r="D96" s="42"/>
      <c r="E96" s="42"/>
      <c r="F96" s="42"/>
      <c r="G96" s="42"/>
      <c r="H96" s="42"/>
      <c r="I96" s="42"/>
      <c r="J96" s="39"/>
    </row>
    <row r="97" spans="2:10" ht="23.25" customHeight="1">
      <c r="B97" s="42"/>
      <c r="C97" s="42"/>
      <c r="D97" s="42"/>
      <c r="E97" s="42"/>
      <c r="F97" s="42"/>
      <c r="G97" s="42"/>
      <c r="H97" s="42"/>
      <c r="I97" s="42"/>
      <c r="J97" s="39"/>
    </row>
    <row r="98" spans="2:10" ht="23.25" customHeight="1">
      <c r="B98" s="42"/>
      <c r="C98" s="42"/>
      <c r="D98" s="42"/>
      <c r="E98" s="42"/>
      <c r="F98" s="42"/>
      <c r="G98" s="42"/>
      <c r="H98" s="42"/>
      <c r="I98" s="42"/>
      <c r="J98" s="39"/>
    </row>
    <row r="99" spans="2:10" ht="23.25" customHeight="1">
      <c r="B99" s="42"/>
      <c r="C99" s="42"/>
      <c r="D99" s="42"/>
      <c r="E99" s="42"/>
      <c r="F99" s="42"/>
      <c r="G99" s="42"/>
      <c r="H99" s="42"/>
      <c r="I99" s="42"/>
      <c r="J99" s="39"/>
    </row>
    <row r="100" spans="2:10" ht="23.25" customHeight="1">
      <c r="B100" s="42"/>
      <c r="C100" s="42"/>
      <c r="D100" s="42"/>
      <c r="E100" s="42"/>
      <c r="F100" s="42"/>
      <c r="G100" s="42"/>
      <c r="H100" s="42"/>
      <c r="I100" s="42"/>
      <c r="J100" s="39"/>
    </row>
    <row r="101" spans="2:10" ht="23.25" customHeight="1">
      <c r="B101" s="42"/>
      <c r="C101" s="42"/>
      <c r="D101" s="42"/>
      <c r="E101" s="42"/>
      <c r="F101" s="42"/>
      <c r="G101" s="42"/>
      <c r="H101" s="42"/>
      <c r="I101" s="42"/>
      <c r="J101" s="39"/>
    </row>
    <row r="102" spans="2:10" ht="23.25" customHeight="1">
      <c r="B102" s="42"/>
      <c r="C102" s="42"/>
      <c r="D102" s="42"/>
      <c r="E102" s="42"/>
      <c r="F102" s="42"/>
      <c r="G102" s="42"/>
      <c r="H102" s="42"/>
      <c r="I102" s="42"/>
      <c r="J102" s="39"/>
    </row>
    <row r="103" spans="2:10" ht="23.25" customHeight="1">
      <c r="B103" s="42"/>
      <c r="C103" s="42"/>
      <c r="D103" s="42"/>
      <c r="E103" s="42"/>
      <c r="F103" s="42"/>
      <c r="G103" s="42"/>
      <c r="H103" s="42"/>
      <c r="I103" s="42"/>
      <c r="J103" s="39"/>
    </row>
    <row r="104" spans="2:10" ht="23.25" customHeight="1">
      <c r="B104" s="42"/>
      <c r="C104" s="42"/>
      <c r="D104" s="42"/>
      <c r="E104" s="42"/>
      <c r="F104" s="42"/>
      <c r="G104" s="42"/>
      <c r="H104" s="42"/>
      <c r="I104" s="42"/>
      <c r="J104" s="39"/>
    </row>
    <row r="105" spans="2:10" ht="23.25" customHeight="1">
      <c r="B105" s="42"/>
      <c r="C105" s="42"/>
      <c r="D105" s="42"/>
      <c r="E105" s="42"/>
      <c r="F105" s="42"/>
      <c r="G105" s="42"/>
      <c r="H105" s="42"/>
      <c r="I105" s="42"/>
      <c r="J105" s="39"/>
    </row>
    <row r="106" spans="2:10" ht="23.25" customHeight="1">
      <c r="B106" s="42"/>
      <c r="C106" s="42"/>
      <c r="D106" s="42"/>
      <c r="E106" s="42"/>
      <c r="F106" s="42"/>
      <c r="G106" s="42"/>
      <c r="H106" s="42"/>
      <c r="I106" s="42"/>
      <c r="J106" s="39"/>
    </row>
    <row r="107" spans="2:10" ht="23.25" customHeight="1">
      <c r="B107" s="42"/>
      <c r="C107" s="42"/>
      <c r="D107" s="42"/>
      <c r="E107" s="42"/>
      <c r="F107" s="42"/>
      <c r="G107" s="42"/>
      <c r="H107" s="42"/>
      <c r="I107" s="42"/>
      <c r="J107" s="39"/>
    </row>
    <row r="108" spans="2:10" ht="23.25" customHeight="1">
      <c r="B108" s="42"/>
      <c r="C108" s="42"/>
      <c r="D108" s="42"/>
      <c r="E108" s="42"/>
      <c r="F108" s="42"/>
      <c r="G108" s="42"/>
      <c r="H108" s="42"/>
      <c r="I108" s="42"/>
      <c r="J108" s="39"/>
    </row>
    <row r="109" spans="2:10" ht="23.25" customHeight="1">
      <c r="B109" s="42"/>
      <c r="C109" s="42"/>
      <c r="D109" s="42"/>
      <c r="E109" s="42"/>
      <c r="F109" s="42"/>
      <c r="G109" s="42"/>
      <c r="H109" s="42"/>
      <c r="I109" s="42"/>
      <c r="J109" s="39"/>
    </row>
    <row r="110" spans="2:10" ht="23.25" customHeight="1">
      <c r="B110" s="42"/>
      <c r="C110" s="42"/>
      <c r="D110" s="42"/>
      <c r="E110" s="42"/>
      <c r="F110" s="42"/>
      <c r="G110" s="42"/>
      <c r="H110" s="42"/>
      <c r="I110" s="42"/>
      <c r="J110" s="39"/>
    </row>
    <row r="111" spans="2:10" ht="23.25" customHeight="1">
      <c r="B111" s="42"/>
      <c r="C111" s="42"/>
      <c r="D111" s="42"/>
      <c r="E111" s="42"/>
      <c r="F111" s="42"/>
      <c r="G111" s="42"/>
      <c r="H111" s="42"/>
      <c r="I111" s="42"/>
      <c r="J111" s="39"/>
    </row>
    <row r="112" spans="2:10" ht="23.25" customHeight="1">
      <c r="B112" s="42"/>
      <c r="C112" s="42"/>
      <c r="D112" s="42"/>
      <c r="E112" s="42"/>
      <c r="F112" s="42"/>
      <c r="G112" s="42"/>
      <c r="H112" s="42"/>
      <c r="I112" s="42"/>
      <c r="J112" s="39"/>
    </row>
    <row r="113" spans="2:10" ht="23.25" customHeight="1">
      <c r="B113" s="42"/>
      <c r="C113" s="42"/>
      <c r="D113" s="42"/>
      <c r="E113" s="42"/>
      <c r="F113" s="42"/>
      <c r="G113" s="42"/>
      <c r="H113" s="42"/>
      <c r="I113" s="42"/>
      <c r="J113" s="39"/>
    </row>
    <row r="114" spans="2:10" ht="23.25" customHeight="1">
      <c r="B114" s="42"/>
      <c r="C114" s="42"/>
      <c r="D114" s="42"/>
      <c r="E114" s="42"/>
      <c r="F114" s="42"/>
      <c r="G114" s="42"/>
      <c r="H114" s="42"/>
      <c r="I114" s="42"/>
      <c r="J114" s="39"/>
    </row>
    <row r="115" spans="2:10" ht="23.25" customHeight="1">
      <c r="B115" s="42"/>
      <c r="C115" s="42"/>
      <c r="D115" s="42"/>
      <c r="E115" s="42"/>
      <c r="F115" s="42"/>
      <c r="G115" s="42"/>
      <c r="H115" s="42"/>
      <c r="I115" s="42"/>
      <c r="J115" s="39"/>
    </row>
    <row r="116" spans="2:10" ht="23.25" customHeight="1">
      <c r="B116" s="42"/>
      <c r="C116" s="42"/>
      <c r="D116" s="42"/>
      <c r="E116" s="42"/>
      <c r="F116" s="42"/>
      <c r="G116" s="42"/>
      <c r="H116" s="42"/>
      <c r="I116" s="42"/>
      <c r="J116" s="39"/>
    </row>
    <row r="117" spans="2:10" ht="23.25" customHeight="1">
      <c r="B117" s="42"/>
      <c r="C117" s="42"/>
      <c r="D117" s="42"/>
      <c r="E117" s="42"/>
      <c r="F117" s="42"/>
      <c r="G117" s="42"/>
      <c r="H117" s="42"/>
      <c r="I117" s="42"/>
      <c r="J117" s="39"/>
    </row>
    <row r="118" spans="2:10" ht="23.25" customHeight="1">
      <c r="B118" s="42"/>
      <c r="C118" s="42"/>
      <c r="D118" s="42"/>
      <c r="E118" s="42"/>
      <c r="F118" s="42"/>
      <c r="G118" s="42"/>
      <c r="H118" s="42"/>
      <c r="I118" s="42"/>
      <c r="J118" s="39"/>
    </row>
    <row r="119" spans="2:10" ht="23.25" customHeight="1"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2:10" ht="23.25" customHeight="1"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2:10" ht="23.25" customHeight="1"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2:10" ht="23.25" customHeight="1"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2:10" ht="23.25" customHeight="1"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2:10" ht="23.25" customHeight="1"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2:10" ht="23.25" customHeight="1"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2:10" ht="23.25" customHeight="1"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2:10" ht="23.25" customHeight="1"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2:10" ht="23.25" customHeight="1"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2:10" ht="23.25" customHeight="1"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2:10" ht="23.25" customHeight="1"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2:10" ht="23.25" customHeight="1"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2:10" ht="23.25" customHeight="1"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2:10" ht="23.25" customHeight="1"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2:10" ht="23.25" customHeight="1"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2:10" ht="23.25" customHeight="1"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2:10" ht="23.25" customHeight="1"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2:10" ht="23.25" customHeight="1"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2:10" ht="23.25" customHeight="1"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2:10" ht="23.25" customHeight="1"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2:10" ht="23.25" customHeight="1"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2:10" ht="23.25" customHeight="1"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2:10" ht="23.25" customHeight="1"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2:10" ht="23.25" customHeight="1"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2:10" ht="23.25" customHeight="1"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2:10" ht="23.25" customHeight="1"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2:10" ht="23.25" customHeight="1"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2:10" ht="23.25" customHeight="1"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2:10" ht="23.25" customHeight="1"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2:10" ht="23.25" customHeight="1"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2:10" ht="23.25" customHeight="1"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2:10" ht="23.25" customHeight="1"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2:10" ht="23.25" customHeight="1">
      <c r="B152" s="39"/>
      <c r="C152" s="39"/>
      <c r="D152" s="39"/>
      <c r="E152" s="39"/>
      <c r="F152" s="39"/>
      <c r="G152" s="39"/>
      <c r="H152" s="39"/>
      <c r="I152" s="39"/>
      <c r="J152" s="39"/>
    </row>
    <row r="153" spans="2:10" ht="23.25" customHeight="1"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2:10" ht="23.25" customHeight="1">
      <c r="B154" s="39"/>
      <c r="C154" s="39"/>
      <c r="D154" s="39"/>
      <c r="E154" s="39"/>
      <c r="F154" s="39"/>
      <c r="G154" s="39"/>
      <c r="H154" s="39"/>
      <c r="I154" s="39"/>
      <c r="J154" s="39"/>
    </row>
    <row r="155" spans="2:10" ht="23.25" customHeight="1">
      <c r="B155" s="39"/>
      <c r="C155" s="39"/>
      <c r="D155" s="39"/>
      <c r="E155" s="39"/>
      <c r="F155" s="39"/>
      <c r="G155" s="39"/>
      <c r="H155" s="39"/>
      <c r="I155" s="39"/>
      <c r="J155" s="39"/>
    </row>
    <row r="156" spans="2:10" ht="23.25" customHeight="1"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2:10" ht="23.25" customHeight="1">
      <c r="B157" s="39"/>
      <c r="C157" s="39"/>
      <c r="D157" s="39"/>
      <c r="E157" s="39"/>
      <c r="F157" s="39"/>
      <c r="G157" s="39"/>
      <c r="H157" s="39"/>
      <c r="I157" s="39"/>
      <c r="J157" s="39"/>
    </row>
    <row r="158" spans="2:10" ht="23.25" customHeight="1"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2:10" ht="23.25" customHeight="1"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2:10" ht="23.25" customHeight="1"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2:10" ht="23.25" customHeight="1"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2:10" ht="23.25" customHeight="1"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2:10" ht="23.25" customHeight="1"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2:10" ht="23.25" customHeight="1"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2:10" ht="23.25" customHeight="1"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2:10" ht="23.25" customHeight="1"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2:10" ht="23.25" customHeight="1"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2:10" ht="23.25" customHeight="1"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2:10" ht="23.25" customHeight="1"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2:10" ht="23.25" customHeight="1"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2:10" ht="23.25" customHeight="1">
      <c r="B171" s="39"/>
      <c r="C171" s="39"/>
      <c r="D171" s="39"/>
      <c r="E171" s="39"/>
      <c r="F171" s="39"/>
      <c r="G171" s="39"/>
      <c r="H171" s="39"/>
      <c r="I171" s="39"/>
      <c r="J171" s="39"/>
    </row>
    <row r="172" spans="2:10" ht="23.25" customHeight="1"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2:10" ht="23.25" customHeight="1"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2:10" ht="23.25" customHeight="1"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2:10" ht="23.25" customHeight="1"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2:10" ht="23.25" customHeight="1"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2:10" ht="23.25" customHeight="1">
      <c r="B177" s="39"/>
      <c r="C177" s="39"/>
      <c r="D177" s="39"/>
      <c r="E177" s="39"/>
      <c r="F177" s="39"/>
      <c r="G177" s="39"/>
      <c r="H177" s="39"/>
      <c r="I177" s="39"/>
      <c r="J177" s="39"/>
    </row>
    <row r="178" spans="2:10" ht="23.25" customHeight="1"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2:10" ht="23.25" customHeight="1"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2:10" ht="23.25" customHeight="1"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2:10" ht="23.25" customHeight="1"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2:10" ht="23.25" customHeight="1">
      <c r="B182" s="39"/>
      <c r="C182" s="39"/>
      <c r="D182" s="39"/>
      <c r="E182" s="39"/>
      <c r="F182" s="39"/>
      <c r="G182" s="39"/>
      <c r="H182" s="39"/>
      <c r="I182" s="39"/>
      <c r="J182" s="39"/>
    </row>
    <row r="183" spans="2:10" ht="23.25" customHeight="1">
      <c r="B183" s="39"/>
      <c r="C183" s="39"/>
      <c r="D183" s="39"/>
      <c r="E183" s="39"/>
      <c r="F183" s="39"/>
      <c r="G183" s="39"/>
      <c r="H183" s="39"/>
      <c r="I183" s="39"/>
      <c r="J183" s="39"/>
    </row>
    <row r="184" spans="2:10" ht="23.25" customHeight="1">
      <c r="B184" s="39"/>
      <c r="C184" s="39"/>
      <c r="D184" s="39"/>
      <c r="E184" s="39"/>
      <c r="F184" s="39"/>
      <c r="G184" s="39"/>
      <c r="H184" s="39"/>
      <c r="I184" s="39"/>
      <c r="J184" s="39"/>
    </row>
    <row r="185" spans="2:10" ht="23.25" customHeight="1">
      <c r="B185" s="39"/>
      <c r="C185" s="39"/>
      <c r="D185" s="39"/>
      <c r="E185" s="39"/>
      <c r="F185" s="39"/>
      <c r="G185" s="39"/>
      <c r="H185" s="39"/>
      <c r="I185" s="39"/>
      <c r="J185" s="39"/>
    </row>
    <row r="186" spans="2:10" ht="23.25" customHeight="1">
      <c r="B186" s="39"/>
      <c r="C186" s="39"/>
      <c r="D186" s="39"/>
      <c r="E186" s="39"/>
      <c r="F186" s="39"/>
      <c r="G186" s="39"/>
      <c r="H186" s="39"/>
      <c r="I186" s="39"/>
      <c r="J186" s="39"/>
    </row>
    <row r="187" spans="2:10" ht="23.25" customHeight="1"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2:10" ht="23.25" customHeight="1">
      <c r="B188" s="39"/>
      <c r="C188" s="39"/>
      <c r="D188" s="39"/>
      <c r="E188" s="39"/>
      <c r="F188" s="39"/>
      <c r="G188" s="39"/>
      <c r="H188" s="39"/>
      <c r="I188" s="39"/>
      <c r="J188" s="39"/>
    </row>
    <row r="189" spans="2:10" ht="23.25" customHeight="1">
      <c r="B189" s="39"/>
      <c r="C189" s="39"/>
      <c r="D189" s="39"/>
      <c r="E189" s="39"/>
      <c r="F189" s="39"/>
      <c r="G189" s="39"/>
      <c r="H189" s="39"/>
      <c r="I189" s="39"/>
      <c r="J189" s="39"/>
    </row>
    <row r="190" spans="2:10" ht="23.25" customHeight="1">
      <c r="B190" s="39"/>
      <c r="C190" s="39"/>
      <c r="D190" s="39"/>
      <c r="E190" s="39"/>
      <c r="F190" s="39"/>
      <c r="G190" s="39"/>
      <c r="H190" s="39"/>
      <c r="I190" s="39"/>
      <c r="J190" s="39"/>
    </row>
    <row r="191" spans="2:10" ht="23.25" customHeight="1">
      <c r="B191" s="39"/>
      <c r="C191" s="39"/>
      <c r="D191" s="39"/>
      <c r="E191" s="39"/>
      <c r="F191" s="39"/>
      <c r="G191" s="39"/>
      <c r="H191" s="39"/>
      <c r="I191" s="39"/>
      <c r="J191" s="39"/>
    </row>
    <row r="192" spans="2:10" ht="23.25" customHeight="1"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2:10" ht="23.25" customHeight="1">
      <c r="B193" s="39"/>
      <c r="C193" s="39"/>
      <c r="D193" s="39"/>
      <c r="E193" s="39"/>
      <c r="F193" s="39"/>
      <c r="G193" s="39"/>
      <c r="H193" s="39"/>
      <c r="I193" s="39"/>
      <c r="J193" s="39"/>
    </row>
    <row r="194" spans="2:10" ht="23.25" customHeight="1"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2:10" ht="23.25" customHeight="1">
      <c r="B195" s="39"/>
      <c r="C195" s="39"/>
      <c r="D195" s="39"/>
      <c r="E195" s="39"/>
      <c r="F195" s="39"/>
      <c r="G195" s="39"/>
      <c r="H195" s="39"/>
      <c r="I195" s="39"/>
      <c r="J195" s="39"/>
    </row>
    <row r="196" spans="2:10" ht="23.25" customHeight="1">
      <c r="B196" s="39"/>
      <c r="C196" s="39"/>
      <c r="D196" s="39"/>
      <c r="E196" s="39"/>
      <c r="F196" s="39"/>
      <c r="G196" s="39"/>
      <c r="H196" s="39"/>
      <c r="I196" s="39"/>
      <c r="J196" s="39"/>
    </row>
    <row r="197" spans="2:10" ht="23.25" customHeight="1">
      <c r="B197" s="39"/>
      <c r="C197" s="39"/>
      <c r="D197" s="39"/>
      <c r="E197" s="39"/>
      <c r="F197" s="39"/>
      <c r="G197" s="39"/>
      <c r="H197" s="39"/>
      <c r="I197" s="39"/>
      <c r="J197" s="39"/>
    </row>
    <row r="198" spans="2:10" ht="23.25" customHeight="1"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2:10" ht="23.25" customHeight="1">
      <c r="B199" s="39"/>
      <c r="C199" s="39"/>
      <c r="D199" s="39"/>
      <c r="E199" s="39"/>
      <c r="F199" s="39"/>
      <c r="G199" s="39"/>
      <c r="H199" s="39"/>
      <c r="I199" s="39"/>
      <c r="J199" s="39"/>
    </row>
    <row r="200" spans="2:10" ht="23.25" customHeight="1">
      <c r="B200" s="39"/>
      <c r="C200" s="39"/>
      <c r="D200" s="39"/>
      <c r="E200" s="39"/>
      <c r="F200" s="39"/>
      <c r="G200" s="39"/>
      <c r="H200" s="39"/>
      <c r="I200" s="39"/>
      <c r="J200" s="39"/>
    </row>
    <row r="201" spans="2:10" ht="23.25" customHeight="1">
      <c r="B201" s="39"/>
      <c r="C201" s="39"/>
      <c r="D201" s="39"/>
      <c r="E201" s="39"/>
      <c r="F201" s="39"/>
      <c r="G201" s="39"/>
      <c r="H201" s="39"/>
      <c r="I201" s="39"/>
      <c r="J201" s="39"/>
    </row>
    <row r="202" spans="2:10" ht="23.25" customHeight="1">
      <c r="B202" s="39"/>
      <c r="C202" s="39"/>
      <c r="D202" s="39"/>
      <c r="E202" s="39"/>
      <c r="F202" s="39"/>
      <c r="G202" s="39"/>
      <c r="H202" s="39"/>
      <c r="I202" s="39"/>
      <c r="J202" s="39"/>
    </row>
    <row r="203" spans="2:10" ht="23.25" customHeight="1">
      <c r="B203" s="39"/>
      <c r="C203" s="39"/>
      <c r="D203" s="39"/>
      <c r="E203" s="39"/>
      <c r="F203" s="39"/>
      <c r="G203" s="39"/>
      <c r="H203" s="39"/>
      <c r="I203" s="39"/>
      <c r="J203" s="39"/>
    </row>
    <row r="204" spans="2:10" ht="23.25" customHeight="1">
      <c r="B204" s="39"/>
      <c r="C204" s="39"/>
      <c r="D204" s="39"/>
      <c r="E204" s="39"/>
      <c r="F204" s="39"/>
      <c r="G204" s="39"/>
      <c r="H204" s="39"/>
      <c r="I204" s="39"/>
      <c r="J204" s="39"/>
    </row>
    <row r="205" spans="2:10" ht="23.25" customHeight="1">
      <c r="B205" s="39"/>
      <c r="C205" s="39"/>
      <c r="D205" s="39"/>
      <c r="E205" s="39"/>
      <c r="F205" s="39"/>
      <c r="G205" s="39"/>
      <c r="H205" s="39"/>
      <c r="I205" s="39"/>
      <c r="J205" s="39"/>
    </row>
    <row r="206" spans="2:10" ht="23.25" customHeight="1"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2:10" ht="23.25" customHeight="1">
      <c r="B207" s="39"/>
      <c r="C207" s="39"/>
      <c r="D207" s="39"/>
      <c r="E207" s="39"/>
      <c r="F207" s="39"/>
      <c r="G207" s="39"/>
      <c r="H207" s="39"/>
      <c r="I207" s="39"/>
      <c r="J207" s="39"/>
    </row>
    <row r="208" spans="2:10" ht="23.25" customHeight="1">
      <c r="B208" s="39"/>
      <c r="C208" s="39"/>
      <c r="D208" s="39"/>
      <c r="E208" s="39"/>
      <c r="F208" s="39"/>
      <c r="G208" s="39"/>
      <c r="H208" s="39"/>
      <c r="I208" s="39"/>
      <c r="J208" s="39"/>
    </row>
    <row r="209" spans="2:10" ht="23.25" customHeight="1"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2:10" ht="23.25" customHeight="1">
      <c r="B210" s="39"/>
      <c r="C210" s="39"/>
      <c r="D210" s="39"/>
      <c r="E210" s="39"/>
      <c r="F210" s="39"/>
      <c r="G210" s="39"/>
      <c r="H210" s="39"/>
      <c r="I210" s="39"/>
      <c r="J210" s="39"/>
    </row>
    <row r="211" spans="2:10" ht="23.25" customHeight="1"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2:10" ht="23.25" customHeight="1">
      <c r="B212" s="39"/>
      <c r="C212" s="39"/>
      <c r="D212" s="39"/>
      <c r="E212" s="39"/>
      <c r="F212" s="39"/>
      <c r="G212" s="39"/>
      <c r="H212" s="39"/>
      <c r="I212" s="39"/>
      <c r="J212" s="39"/>
    </row>
    <row r="213" spans="2:10" ht="23.25" customHeight="1"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2:10" ht="23.25" customHeight="1"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2:10" ht="23.25" customHeight="1">
      <c r="B215" s="39"/>
      <c r="C215" s="39"/>
      <c r="D215" s="39"/>
      <c r="E215" s="39"/>
      <c r="F215" s="39"/>
      <c r="G215" s="39"/>
      <c r="H215" s="39"/>
      <c r="I215" s="39"/>
      <c r="J215" s="39"/>
    </row>
    <row r="216" spans="2:10" ht="23.25" customHeight="1"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2:10" ht="23.25" customHeight="1">
      <c r="B217" s="39"/>
      <c r="C217" s="39"/>
      <c r="D217" s="39"/>
      <c r="E217" s="39"/>
      <c r="F217" s="39"/>
      <c r="G217" s="39"/>
      <c r="H217" s="39"/>
      <c r="I217" s="39"/>
      <c r="J217" s="39"/>
    </row>
    <row r="218" spans="2:10" ht="23.25" customHeight="1">
      <c r="B218" s="39"/>
      <c r="C218" s="39"/>
      <c r="D218" s="39"/>
      <c r="E218" s="39"/>
      <c r="F218" s="39"/>
      <c r="G218" s="39"/>
      <c r="H218" s="39"/>
      <c r="I218" s="39"/>
      <c r="J218" s="39"/>
    </row>
    <row r="219" spans="2:10" ht="23.25" customHeight="1"/>
    <row r="220" spans="2:10" ht="23.25" customHeight="1"/>
    <row r="221" spans="2:10" ht="23.25" customHeight="1"/>
    <row r="222" spans="2:10" ht="23.25" customHeight="1"/>
    <row r="223" spans="2:10" ht="23.25" customHeight="1"/>
    <row r="224" spans="2:10" ht="23.25" customHeight="1"/>
    <row r="225" ht="23.25" customHeight="1"/>
    <row r="226" ht="23.25" customHeight="1"/>
    <row r="227" ht="23.25" customHeight="1"/>
    <row r="228" ht="23.25" customHeight="1"/>
  </sheetData>
  <mergeCells count="1">
    <mergeCell ref="B52:H5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DDDB-1CE1-4134-A030-03AEF9958F8D}">
  <sheetPr codeName="Planilha25">
    <tabColor rgb="FF008000"/>
  </sheetPr>
  <dimension ref="A1:T251"/>
  <sheetViews>
    <sheetView showGridLines="0" zoomScale="85" zoomScaleNormal="85" workbookViewId="0">
      <selection activeCell="P20" sqref="P20"/>
    </sheetView>
  </sheetViews>
  <sheetFormatPr defaultColWidth="0" defaultRowHeight="15"/>
  <cols>
    <col min="1" max="1" width="2.7109375" customWidth="1"/>
    <col min="2" max="2" width="58.28515625" customWidth="1"/>
    <col min="3" max="18" width="12.7109375" customWidth="1"/>
    <col min="19" max="19" width="9.140625" customWidth="1"/>
    <col min="20" max="20" width="8.5703125" customWidth="1"/>
    <col min="21" max="16384" width="9.140625" hidden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6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06"/>
    </row>
    <row r="4" spans="1:2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06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"/>
    </row>
    <row r="11" spans="1:20" ht="23.25" customHeight="1"/>
    <row r="12" spans="1:20" ht="23.25" customHeight="1" thickBot="1">
      <c r="B12" s="338" t="s">
        <v>554</v>
      </c>
    </row>
    <row r="13" spans="1:20" s="39" customFormat="1" ht="23.25" customHeight="1">
      <c r="A13"/>
      <c r="B13" s="329" t="s">
        <v>379</v>
      </c>
      <c r="C13" s="330">
        <v>2006</v>
      </c>
      <c r="D13" s="330">
        <v>2007</v>
      </c>
      <c r="E13" s="330">
        <v>2008</v>
      </c>
      <c r="F13" s="330">
        <v>2009</v>
      </c>
      <c r="G13" s="330">
        <v>2010</v>
      </c>
      <c r="H13" s="330">
        <v>2011</v>
      </c>
      <c r="I13" s="330">
        <v>2012</v>
      </c>
      <c r="J13" s="330">
        <v>2013</v>
      </c>
      <c r="K13" s="330">
        <v>2014</v>
      </c>
      <c r="L13" s="330">
        <v>2015</v>
      </c>
      <c r="M13" s="330">
        <v>2016</v>
      </c>
      <c r="N13" s="330">
        <v>2017</v>
      </c>
      <c r="O13" s="125">
        <v>2018</v>
      </c>
      <c r="P13" s="60" t="s">
        <v>594</v>
      </c>
      <c r="Q13" s="332"/>
      <c r="R13" s="332"/>
      <c r="S13" s="332"/>
    </row>
    <row r="14" spans="1:20" s="39" customFormat="1" ht="23.25" customHeight="1">
      <c r="A14"/>
      <c r="B14" s="307" t="s">
        <v>9</v>
      </c>
      <c r="C14" s="363">
        <v>2</v>
      </c>
      <c r="D14" s="363">
        <v>6</v>
      </c>
      <c r="E14" s="363">
        <v>6</v>
      </c>
      <c r="F14" s="363">
        <v>1</v>
      </c>
      <c r="G14" s="363">
        <v>9</v>
      </c>
      <c r="H14" s="363">
        <v>11</v>
      </c>
      <c r="I14" s="363">
        <v>15</v>
      </c>
      <c r="J14" s="363">
        <v>18</v>
      </c>
      <c r="K14" s="363">
        <v>25</v>
      </c>
      <c r="L14" s="366">
        <v>33</v>
      </c>
      <c r="M14" s="366">
        <v>35</v>
      </c>
      <c r="N14" s="383">
        <v>54</v>
      </c>
      <c r="O14" s="488">
        <v>58</v>
      </c>
      <c r="P14" s="597">
        <f>IF(ISERROR(O14/C14-1),"",(O14/C14-1))</f>
        <v>28</v>
      </c>
      <c r="Q14" s="333"/>
      <c r="R14" s="334"/>
      <c r="S14" s="334"/>
    </row>
    <row r="15" spans="1:20" s="39" customFormat="1" ht="23.25" customHeight="1">
      <c r="A15"/>
      <c r="B15" s="307" t="s">
        <v>8</v>
      </c>
      <c r="C15" s="363">
        <v>35</v>
      </c>
      <c r="D15" s="363">
        <v>33</v>
      </c>
      <c r="E15" s="363">
        <v>45</v>
      </c>
      <c r="F15" s="363">
        <v>60</v>
      </c>
      <c r="G15" s="363">
        <v>73</v>
      </c>
      <c r="H15" s="363">
        <v>145</v>
      </c>
      <c r="I15" s="363">
        <v>144</v>
      </c>
      <c r="J15" s="363">
        <v>215</v>
      </c>
      <c r="K15" s="363">
        <v>217</v>
      </c>
      <c r="L15" s="366">
        <v>209</v>
      </c>
      <c r="M15" s="366">
        <v>236</v>
      </c>
      <c r="N15" s="383">
        <v>205</v>
      </c>
      <c r="O15" s="488">
        <v>250</v>
      </c>
      <c r="P15" s="597">
        <f>IF(ISERROR(O15/C15-1),"",(O15/C15-1))</f>
        <v>6.1428571428571432</v>
      </c>
      <c r="Q15" s="333"/>
      <c r="R15" s="334"/>
      <c r="S15" s="334"/>
    </row>
    <row r="16" spans="1:20" s="39" customFormat="1" ht="23.25" customHeight="1">
      <c r="A16"/>
      <c r="B16" s="307" t="s">
        <v>97</v>
      </c>
      <c r="C16" s="363">
        <v>51</v>
      </c>
      <c r="D16" s="363">
        <v>1</v>
      </c>
      <c r="E16" s="363">
        <v>28</v>
      </c>
      <c r="F16" s="363">
        <v>54</v>
      </c>
      <c r="G16" s="363">
        <v>99</v>
      </c>
      <c r="H16" s="363">
        <v>84</v>
      </c>
      <c r="I16" s="363">
        <v>49</v>
      </c>
      <c r="J16" s="363">
        <v>56</v>
      </c>
      <c r="K16" s="363">
        <v>129</v>
      </c>
      <c r="L16" s="366">
        <v>74</v>
      </c>
      <c r="M16" s="366">
        <v>190</v>
      </c>
      <c r="N16" s="366">
        <v>0</v>
      </c>
      <c r="O16" s="605">
        <v>220</v>
      </c>
      <c r="P16" s="597">
        <f>IF(ISERROR(O16/C16-1),"",(O16/C16-1))</f>
        <v>3.3137254901960782</v>
      </c>
      <c r="Q16" s="333"/>
      <c r="R16" s="334"/>
      <c r="S16" s="334"/>
    </row>
    <row r="17" spans="1:19" s="39" customFormat="1" ht="23.25" customHeight="1">
      <c r="A17"/>
      <c r="B17" s="307" t="s">
        <v>99</v>
      </c>
      <c r="C17" s="363" t="s">
        <v>100</v>
      </c>
      <c r="D17" s="363" t="s">
        <v>100</v>
      </c>
      <c r="E17" s="363" t="s">
        <v>100</v>
      </c>
      <c r="F17" s="363" t="s">
        <v>100</v>
      </c>
      <c r="G17" s="363" t="s">
        <v>100</v>
      </c>
      <c r="H17" s="363">
        <v>1</v>
      </c>
      <c r="I17" s="366">
        <v>8</v>
      </c>
      <c r="J17" s="366">
        <v>4</v>
      </c>
      <c r="K17" s="363">
        <v>9</v>
      </c>
      <c r="L17" s="383">
        <v>12</v>
      </c>
      <c r="M17" s="464">
        <v>24</v>
      </c>
      <c r="N17" s="116">
        <v>17</v>
      </c>
      <c r="O17" s="605">
        <v>17</v>
      </c>
      <c r="P17" s="597" t="str">
        <f>IF(ISERROR(O17/C17-1),"-",(O17/C17-1))</f>
        <v>-</v>
      </c>
      <c r="Q17" s="333"/>
      <c r="R17" s="334"/>
      <c r="S17" s="334"/>
    </row>
    <row r="18" spans="1:19" s="39" customFormat="1" ht="23.25" customHeight="1">
      <c r="A18"/>
      <c r="B18" s="307" t="s">
        <v>101</v>
      </c>
      <c r="C18" s="115" t="s">
        <v>100</v>
      </c>
      <c r="D18" s="115" t="s">
        <v>100</v>
      </c>
      <c r="E18" s="115" t="s">
        <v>100</v>
      </c>
      <c r="F18" s="115" t="s">
        <v>100</v>
      </c>
      <c r="G18" s="115" t="s">
        <v>100</v>
      </c>
      <c r="H18" s="115" t="s">
        <v>100</v>
      </c>
      <c r="I18" s="116">
        <v>5</v>
      </c>
      <c r="J18" s="116">
        <v>8</v>
      </c>
      <c r="K18" s="115">
        <v>10</v>
      </c>
      <c r="L18" s="464">
        <v>10</v>
      </c>
      <c r="M18" s="464">
        <v>13</v>
      </c>
      <c r="N18" s="116">
        <v>13</v>
      </c>
      <c r="O18" s="605">
        <v>11</v>
      </c>
      <c r="P18" s="597" t="str">
        <f>IF(ISERROR(O18/C18-1),"-",(O18/C18-1))</f>
        <v>-</v>
      </c>
      <c r="Q18" s="333"/>
      <c r="R18" s="335"/>
      <c r="S18" s="335"/>
    </row>
    <row r="19" spans="1:19" s="39" customFormat="1" ht="23.25" customHeight="1">
      <c r="A19"/>
      <c r="B19" s="307" t="s">
        <v>674</v>
      </c>
      <c r="C19" s="179" t="s">
        <v>100</v>
      </c>
      <c r="D19" s="179" t="s">
        <v>100</v>
      </c>
      <c r="E19" s="179" t="s">
        <v>100</v>
      </c>
      <c r="F19" s="179" t="s">
        <v>100</v>
      </c>
      <c r="G19" s="179" t="s">
        <v>100</v>
      </c>
      <c r="H19" s="179" t="s">
        <v>100</v>
      </c>
      <c r="I19" s="179" t="s">
        <v>100</v>
      </c>
      <c r="J19" s="179" t="s">
        <v>100</v>
      </c>
      <c r="K19" s="179" t="s">
        <v>100</v>
      </c>
      <c r="L19" s="179" t="s">
        <v>100</v>
      </c>
      <c r="M19" s="179" t="s">
        <v>100</v>
      </c>
      <c r="N19" s="179" t="s">
        <v>100</v>
      </c>
      <c r="O19" s="605">
        <v>0</v>
      </c>
      <c r="P19" s="597" t="str">
        <f>IF(ISERROR(O19/C19-1),"-",(O19/C19-1))</f>
        <v>-</v>
      </c>
      <c r="Q19" s="333"/>
      <c r="R19" s="335"/>
      <c r="S19" s="335"/>
    </row>
    <row r="20" spans="1:19" s="39" customFormat="1" ht="23.25" customHeight="1" thickBot="1">
      <c r="A20"/>
      <c r="B20" s="365" t="s">
        <v>10</v>
      </c>
      <c r="C20" s="154">
        <f>SUM(C14:C18)</f>
        <v>88</v>
      </c>
      <c r="D20" s="154">
        <f t="shared" ref="D20:N20" si="0">SUM(D14:D18)</f>
        <v>40</v>
      </c>
      <c r="E20" s="154">
        <f t="shared" si="0"/>
        <v>79</v>
      </c>
      <c r="F20" s="154">
        <f t="shared" si="0"/>
        <v>115</v>
      </c>
      <c r="G20" s="154">
        <f t="shared" si="0"/>
        <v>181</v>
      </c>
      <c r="H20" s="154">
        <f t="shared" si="0"/>
        <v>241</v>
      </c>
      <c r="I20" s="154">
        <f t="shared" si="0"/>
        <v>221</v>
      </c>
      <c r="J20" s="154">
        <f t="shared" si="0"/>
        <v>301</v>
      </c>
      <c r="K20" s="154">
        <f t="shared" si="0"/>
        <v>390</v>
      </c>
      <c r="L20" s="154">
        <f t="shared" si="0"/>
        <v>338</v>
      </c>
      <c r="M20" s="154">
        <f t="shared" si="0"/>
        <v>498</v>
      </c>
      <c r="N20" s="154">
        <f t="shared" si="0"/>
        <v>289</v>
      </c>
      <c r="O20" s="154">
        <f>SUM(O14:O18)</f>
        <v>556</v>
      </c>
      <c r="P20" s="598">
        <f>IF(ISERROR(O20/C20-1),"-",(O20/C20-1))</f>
        <v>5.3181818181818183</v>
      </c>
      <c r="Q20" s="337"/>
      <c r="R20" s="335"/>
      <c r="S20" s="335"/>
    </row>
    <row r="21" spans="1:19" s="39" customFormat="1" ht="23.25" customHeight="1">
      <c r="A21"/>
      <c r="B21" s="20" t="s">
        <v>11</v>
      </c>
      <c r="C21" s="17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s="39" customFormat="1" ht="23.25" customHeight="1">
      <c r="A22"/>
      <c r="B22" s="20"/>
      <c r="C22" s="17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s="39" customFormat="1" ht="23.25" customHeight="1">
      <c r="A23"/>
      <c r="B23" s="2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s="39" customFormat="1" ht="23.25" customHeight="1" thickBot="1">
      <c r="A24"/>
      <c r="B24" s="338" t="s">
        <v>555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s="39" customFormat="1" ht="23.25" customHeight="1">
      <c r="B25" s="124" t="s">
        <v>380</v>
      </c>
      <c r="C25" s="330">
        <v>2006</v>
      </c>
      <c r="D25" s="330">
        <v>2007</v>
      </c>
      <c r="E25" s="330">
        <v>2008</v>
      </c>
      <c r="F25" s="330">
        <v>2009</v>
      </c>
      <c r="G25" s="330">
        <v>2010</v>
      </c>
      <c r="H25" s="330">
        <v>2011</v>
      </c>
      <c r="I25" s="330">
        <v>2012</v>
      </c>
      <c r="J25" s="330">
        <v>2013</v>
      </c>
      <c r="K25" s="330">
        <v>2014</v>
      </c>
      <c r="L25" s="330">
        <v>2015</v>
      </c>
      <c r="M25" s="330">
        <v>2016</v>
      </c>
      <c r="N25" s="330">
        <v>2017</v>
      </c>
      <c r="O25" s="125">
        <v>2018</v>
      </c>
      <c r="P25" s="331" t="s">
        <v>102</v>
      </c>
      <c r="Q25" s="332"/>
      <c r="R25" s="33"/>
      <c r="S25" s="33"/>
    </row>
    <row r="26" spans="1:19" s="39" customFormat="1" ht="23.25" customHeight="1">
      <c r="B26" s="476" t="s">
        <v>9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477"/>
      <c r="Q26" s="42"/>
      <c r="R26" s="33"/>
      <c r="S26" s="33"/>
    </row>
    <row r="27" spans="1:19" s="39" customFormat="1" ht="23.25" customHeight="1">
      <c r="B27" s="159" t="s">
        <v>19</v>
      </c>
      <c r="C27" s="176">
        <v>2</v>
      </c>
      <c r="D27" s="176">
        <v>6</v>
      </c>
      <c r="E27" s="176">
        <v>6</v>
      </c>
      <c r="F27" s="176">
        <v>1</v>
      </c>
      <c r="G27" s="176">
        <v>9</v>
      </c>
      <c r="H27" s="176">
        <v>11</v>
      </c>
      <c r="I27" s="176">
        <v>15</v>
      </c>
      <c r="J27" s="176">
        <v>14</v>
      </c>
      <c r="K27" s="176">
        <v>12</v>
      </c>
      <c r="L27" s="149">
        <v>16</v>
      </c>
      <c r="M27" s="149">
        <v>14</v>
      </c>
      <c r="N27" s="149">
        <v>12</v>
      </c>
      <c r="O27" s="149">
        <v>11</v>
      </c>
      <c r="P27" s="478">
        <f>IF(ISERROR(SUM(C27:O27)),"_",(SUM(C27:O27)))</f>
        <v>129</v>
      </c>
      <c r="Q27" s="339"/>
      <c r="R27" s="33"/>
      <c r="S27" s="33"/>
    </row>
    <row r="28" spans="1:19" s="39" customFormat="1" ht="23.25" customHeight="1">
      <c r="B28" s="161" t="s">
        <v>145</v>
      </c>
      <c r="C28" s="115" t="s">
        <v>100</v>
      </c>
      <c r="D28" s="115" t="s">
        <v>100</v>
      </c>
      <c r="E28" s="115" t="s">
        <v>100</v>
      </c>
      <c r="F28" s="115" t="s">
        <v>100</v>
      </c>
      <c r="G28" s="115" t="s">
        <v>100</v>
      </c>
      <c r="H28" s="115" t="s">
        <v>100</v>
      </c>
      <c r="I28" s="115" t="s">
        <v>100</v>
      </c>
      <c r="J28" s="115" t="s">
        <v>100</v>
      </c>
      <c r="K28" s="115" t="s">
        <v>100</v>
      </c>
      <c r="L28" s="464" t="s">
        <v>100</v>
      </c>
      <c r="M28" s="464" t="s">
        <v>100</v>
      </c>
      <c r="N28" s="464">
        <v>7</v>
      </c>
      <c r="O28" s="488">
        <v>5</v>
      </c>
      <c r="P28" s="479">
        <f t="shared" ref="P28:P35" si="1">IF(ISERROR(SUM(C28:O28)),"_",(SUM(C28:O28)))</f>
        <v>12</v>
      </c>
      <c r="Q28" s="27"/>
      <c r="R28" s="33"/>
      <c r="S28" s="33"/>
    </row>
    <row r="29" spans="1:19" s="39" customFormat="1" ht="23.25" customHeight="1">
      <c r="B29" s="161" t="s">
        <v>41</v>
      </c>
      <c r="C29" s="115" t="s">
        <v>100</v>
      </c>
      <c r="D29" s="115" t="s">
        <v>100</v>
      </c>
      <c r="E29" s="115" t="s">
        <v>100</v>
      </c>
      <c r="F29" s="115" t="s">
        <v>100</v>
      </c>
      <c r="G29" s="115" t="s">
        <v>100</v>
      </c>
      <c r="H29" s="115" t="s">
        <v>100</v>
      </c>
      <c r="I29" s="115" t="s">
        <v>100</v>
      </c>
      <c r="J29" s="115" t="s">
        <v>100</v>
      </c>
      <c r="K29" s="115" t="s">
        <v>100</v>
      </c>
      <c r="L29" s="464" t="s">
        <v>100</v>
      </c>
      <c r="M29" s="464" t="s">
        <v>100</v>
      </c>
      <c r="N29" s="464">
        <v>5</v>
      </c>
      <c r="O29" s="488">
        <v>3</v>
      </c>
      <c r="P29" s="479">
        <f t="shared" si="1"/>
        <v>8</v>
      </c>
      <c r="Q29" s="27"/>
      <c r="R29" s="33"/>
      <c r="S29" s="33"/>
    </row>
    <row r="30" spans="1:19" s="39" customFormat="1" ht="23.25" customHeight="1">
      <c r="B30" s="161" t="s">
        <v>52</v>
      </c>
      <c r="C30" s="115" t="s">
        <v>100</v>
      </c>
      <c r="D30" s="115" t="s">
        <v>100</v>
      </c>
      <c r="E30" s="115" t="s">
        <v>100</v>
      </c>
      <c r="F30" s="115" t="s">
        <v>100</v>
      </c>
      <c r="G30" s="115" t="s">
        <v>100</v>
      </c>
      <c r="H30" s="115" t="s">
        <v>100</v>
      </c>
      <c r="I30" s="115" t="s">
        <v>100</v>
      </c>
      <c r="J30" s="115" t="s">
        <v>100</v>
      </c>
      <c r="K30" s="115" t="s">
        <v>100</v>
      </c>
      <c r="L30" s="464" t="s">
        <v>100</v>
      </c>
      <c r="M30" s="464" t="s">
        <v>100</v>
      </c>
      <c r="N30" s="464">
        <v>4</v>
      </c>
      <c r="O30" s="488">
        <v>6</v>
      </c>
      <c r="P30" s="479">
        <f t="shared" si="1"/>
        <v>10</v>
      </c>
      <c r="Q30" s="27"/>
      <c r="R30" s="33"/>
      <c r="S30" s="33"/>
    </row>
    <row r="31" spans="1:19" s="39" customFormat="1" ht="23.25" customHeight="1">
      <c r="B31" s="240" t="s">
        <v>37</v>
      </c>
      <c r="C31" s="115" t="s">
        <v>100</v>
      </c>
      <c r="D31" s="115" t="s">
        <v>100</v>
      </c>
      <c r="E31" s="115" t="s">
        <v>100</v>
      </c>
      <c r="F31" s="115" t="s">
        <v>100</v>
      </c>
      <c r="G31" s="115" t="s">
        <v>100</v>
      </c>
      <c r="H31" s="115" t="s">
        <v>100</v>
      </c>
      <c r="I31" s="115" t="s">
        <v>100</v>
      </c>
      <c r="J31" s="115" t="s">
        <v>100</v>
      </c>
      <c r="K31" s="115" t="s">
        <v>100</v>
      </c>
      <c r="L31" s="464" t="s">
        <v>100</v>
      </c>
      <c r="M31" s="464" t="s">
        <v>100</v>
      </c>
      <c r="N31" s="464">
        <v>3</v>
      </c>
      <c r="O31" s="488">
        <v>6</v>
      </c>
      <c r="P31" s="479">
        <f t="shared" si="1"/>
        <v>9</v>
      </c>
      <c r="Q31" s="27"/>
      <c r="R31" s="33"/>
      <c r="S31" s="33"/>
    </row>
    <row r="32" spans="1:19" s="39" customFormat="1" ht="23.25" customHeight="1">
      <c r="B32" s="161" t="s">
        <v>28</v>
      </c>
      <c r="C32" s="115" t="s">
        <v>100</v>
      </c>
      <c r="D32" s="115" t="s">
        <v>100</v>
      </c>
      <c r="E32" s="115" t="s">
        <v>100</v>
      </c>
      <c r="F32" s="115" t="s">
        <v>100</v>
      </c>
      <c r="G32" s="115" t="s">
        <v>100</v>
      </c>
      <c r="H32" s="115" t="s">
        <v>100</v>
      </c>
      <c r="I32" s="115" t="s">
        <v>100</v>
      </c>
      <c r="J32" s="115">
        <v>4</v>
      </c>
      <c r="K32" s="115">
        <v>9</v>
      </c>
      <c r="L32" s="464">
        <v>8</v>
      </c>
      <c r="M32" s="464">
        <v>8</v>
      </c>
      <c r="N32" s="464">
        <v>7</v>
      </c>
      <c r="O32" s="488">
        <v>7</v>
      </c>
      <c r="P32" s="479">
        <f t="shared" si="1"/>
        <v>43</v>
      </c>
      <c r="Q32" s="27"/>
      <c r="R32" s="340"/>
      <c r="S32" s="340"/>
    </row>
    <row r="33" spans="2:19" s="39" customFormat="1" ht="23.25" customHeight="1">
      <c r="B33" s="161" t="s">
        <v>34</v>
      </c>
      <c r="C33" s="115" t="s">
        <v>100</v>
      </c>
      <c r="D33" s="115" t="s">
        <v>100</v>
      </c>
      <c r="E33" s="115" t="s">
        <v>100</v>
      </c>
      <c r="F33" s="115" t="s">
        <v>100</v>
      </c>
      <c r="G33" s="115" t="s">
        <v>100</v>
      </c>
      <c r="H33" s="115" t="s">
        <v>100</v>
      </c>
      <c r="I33" s="115" t="s">
        <v>100</v>
      </c>
      <c r="J33" s="115" t="s">
        <v>100</v>
      </c>
      <c r="K33" s="115" t="s">
        <v>100</v>
      </c>
      <c r="L33" s="464" t="s">
        <v>100</v>
      </c>
      <c r="M33" s="464">
        <v>2</v>
      </c>
      <c r="N33" s="464">
        <v>7</v>
      </c>
      <c r="O33" s="488">
        <v>15</v>
      </c>
      <c r="P33" s="479">
        <f t="shared" si="1"/>
        <v>24</v>
      </c>
      <c r="Q33" s="27"/>
      <c r="R33" s="33"/>
      <c r="S33" s="33"/>
    </row>
    <row r="34" spans="2:19" s="39" customFormat="1" ht="23.25" customHeight="1">
      <c r="B34" s="161" t="s">
        <v>24</v>
      </c>
      <c r="C34" s="115" t="s">
        <v>100</v>
      </c>
      <c r="D34" s="115" t="s">
        <v>100</v>
      </c>
      <c r="E34" s="115" t="s">
        <v>100</v>
      </c>
      <c r="F34" s="115" t="s">
        <v>100</v>
      </c>
      <c r="G34" s="115" t="s">
        <v>100</v>
      </c>
      <c r="H34" s="115" t="s">
        <v>100</v>
      </c>
      <c r="I34" s="115" t="s">
        <v>100</v>
      </c>
      <c r="J34" s="115" t="s">
        <v>100</v>
      </c>
      <c r="K34" s="115">
        <v>4</v>
      </c>
      <c r="L34" s="464">
        <v>9</v>
      </c>
      <c r="M34" s="464">
        <v>11</v>
      </c>
      <c r="N34" s="464">
        <v>9</v>
      </c>
      <c r="O34" s="488">
        <v>5</v>
      </c>
      <c r="P34" s="479">
        <f t="shared" si="1"/>
        <v>38</v>
      </c>
      <c r="Q34" s="27"/>
      <c r="R34" s="33"/>
      <c r="S34" s="33"/>
    </row>
    <row r="35" spans="2:19" s="39" customFormat="1" ht="23.25" customHeight="1">
      <c r="B35" s="163" t="s">
        <v>71</v>
      </c>
      <c r="C35" s="179" t="s">
        <v>100</v>
      </c>
      <c r="D35" s="179" t="s">
        <v>100</v>
      </c>
      <c r="E35" s="179" t="s">
        <v>100</v>
      </c>
      <c r="F35" s="179" t="s">
        <v>100</v>
      </c>
      <c r="G35" s="179" t="s">
        <v>100</v>
      </c>
      <c r="H35" s="179" t="s">
        <v>100</v>
      </c>
      <c r="I35" s="179" t="s">
        <v>100</v>
      </c>
      <c r="J35" s="179" t="s">
        <v>100</v>
      </c>
      <c r="K35" s="115" t="s">
        <v>100</v>
      </c>
      <c r="L35" s="464" t="s">
        <v>100</v>
      </c>
      <c r="M35" s="464" t="s">
        <v>100</v>
      </c>
      <c r="N35" s="464" t="s">
        <v>100</v>
      </c>
      <c r="O35" s="488">
        <v>0</v>
      </c>
      <c r="P35" s="497">
        <f t="shared" si="1"/>
        <v>0</v>
      </c>
      <c r="Q35" s="27"/>
      <c r="R35" s="33"/>
      <c r="S35" s="33"/>
    </row>
    <row r="36" spans="2:19" s="39" customFormat="1" ht="23.25" customHeight="1">
      <c r="B36" s="165" t="s">
        <v>147</v>
      </c>
      <c r="C36" s="144">
        <f t="shared" ref="C36:L36" si="2">SUM(C27:C35)</f>
        <v>2</v>
      </c>
      <c r="D36" s="144">
        <f t="shared" si="2"/>
        <v>6</v>
      </c>
      <c r="E36" s="144">
        <f t="shared" si="2"/>
        <v>6</v>
      </c>
      <c r="F36" s="144">
        <f t="shared" si="2"/>
        <v>1</v>
      </c>
      <c r="G36" s="144">
        <f t="shared" si="2"/>
        <v>9</v>
      </c>
      <c r="H36" s="144">
        <f t="shared" si="2"/>
        <v>11</v>
      </c>
      <c r="I36" s="144">
        <f t="shared" si="2"/>
        <v>15</v>
      </c>
      <c r="J36" s="144">
        <f t="shared" si="2"/>
        <v>18</v>
      </c>
      <c r="K36" s="144">
        <f t="shared" si="2"/>
        <v>25</v>
      </c>
      <c r="L36" s="144">
        <f t="shared" si="2"/>
        <v>33</v>
      </c>
      <c r="M36" s="144">
        <f>SUM(M27:M34)</f>
        <v>35</v>
      </c>
      <c r="N36" s="144">
        <f>SUM(N27:N34)</f>
        <v>54</v>
      </c>
      <c r="O36" s="144">
        <f>SUM(O27:O34)</f>
        <v>58</v>
      </c>
      <c r="P36" s="145">
        <f>SUM(P27:P35)</f>
        <v>273</v>
      </c>
      <c r="Q36" s="341"/>
      <c r="R36" s="33"/>
      <c r="S36" s="33"/>
    </row>
    <row r="37" spans="2:19" s="39" customFormat="1" ht="23.25" customHeight="1">
      <c r="B37" s="165" t="s">
        <v>8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8"/>
      <c r="Q37" s="27"/>
      <c r="R37" s="33"/>
      <c r="S37" s="33"/>
    </row>
    <row r="38" spans="2:19" s="39" customFormat="1" ht="23.25" customHeight="1">
      <c r="B38" s="161" t="s">
        <v>381</v>
      </c>
      <c r="C38" s="115" t="s">
        <v>100</v>
      </c>
      <c r="D38" s="115" t="s">
        <v>100</v>
      </c>
      <c r="E38" s="115" t="s">
        <v>100</v>
      </c>
      <c r="F38" s="115" t="s">
        <v>100</v>
      </c>
      <c r="G38" s="115" t="s">
        <v>100</v>
      </c>
      <c r="H38" s="115" t="s">
        <v>100</v>
      </c>
      <c r="I38" s="115" t="s">
        <v>100</v>
      </c>
      <c r="J38" s="115" t="s">
        <v>100</v>
      </c>
      <c r="K38" s="480" t="s">
        <v>100</v>
      </c>
      <c r="L38" s="481" t="s">
        <v>100</v>
      </c>
      <c r="M38" s="481">
        <v>12</v>
      </c>
      <c r="N38" s="481">
        <v>6</v>
      </c>
      <c r="O38" s="481">
        <v>21</v>
      </c>
      <c r="P38" s="178">
        <f>IF(ISERROR(SUM(C38:O38)),"_",(SUM(C38:O38)))</f>
        <v>39</v>
      </c>
      <c r="Q38" s="27"/>
      <c r="R38" s="33"/>
      <c r="S38" s="33"/>
    </row>
    <row r="39" spans="2:19" s="39" customFormat="1" ht="23.25" customHeight="1">
      <c r="B39" s="161" t="s">
        <v>57</v>
      </c>
      <c r="C39" s="115" t="s">
        <v>100</v>
      </c>
      <c r="D39" s="115" t="s">
        <v>100</v>
      </c>
      <c r="E39" s="115" t="s">
        <v>100</v>
      </c>
      <c r="F39" s="115" t="s">
        <v>100</v>
      </c>
      <c r="G39" s="115" t="s">
        <v>100</v>
      </c>
      <c r="H39" s="115" t="s">
        <v>100</v>
      </c>
      <c r="I39" s="115" t="s">
        <v>100</v>
      </c>
      <c r="J39" s="115">
        <v>16</v>
      </c>
      <c r="K39" s="480">
        <v>18</v>
      </c>
      <c r="L39" s="481">
        <v>12</v>
      </c>
      <c r="M39" s="481">
        <v>14</v>
      </c>
      <c r="N39" s="481">
        <v>11</v>
      </c>
      <c r="O39" s="481">
        <v>12</v>
      </c>
      <c r="P39" s="178">
        <f t="shared" ref="P39:P58" si="3">IF(ISERROR(SUM(C39:O39)),"_",(SUM(C39:O39)))</f>
        <v>83</v>
      </c>
      <c r="Q39" s="27"/>
      <c r="R39" s="80"/>
      <c r="S39" s="80"/>
    </row>
    <row r="40" spans="2:19" s="39" customFormat="1" ht="23.25" customHeight="1">
      <c r="B40" s="161" t="s">
        <v>19</v>
      </c>
      <c r="C40" s="115">
        <v>12</v>
      </c>
      <c r="D40" s="115">
        <v>9</v>
      </c>
      <c r="E40" s="115">
        <v>20</v>
      </c>
      <c r="F40" s="115">
        <v>16</v>
      </c>
      <c r="G40" s="115">
        <v>15</v>
      </c>
      <c r="H40" s="115">
        <v>20</v>
      </c>
      <c r="I40" s="115">
        <v>17</v>
      </c>
      <c r="J40" s="115">
        <v>18</v>
      </c>
      <c r="K40" s="480">
        <v>16</v>
      </c>
      <c r="L40" s="481">
        <v>18</v>
      </c>
      <c r="M40" s="481">
        <v>19</v>
      </c>
      <c r="N40" s="481">
        <v>17</v>
      </c>
      <c r="O40" s="481">
        <v>12</v>
      </c>
      <c r="P40" s="178">
        <f>IF(ISERROR(SUM(C40:O40)),"_",(SUM(C40:O40)))</f>
        <v>209</v>
      </c>
      <c r="Q40" s="27"/>
      <c r="R40" s="80"/>
      <c r="S40" s="80"/>
    </row>
    <row r="41" spans="2:19" s="39" customFormat="1" ht="23.25" customHeight="1">
      <c r="B41" s="161" t="s">
        <v>61</v>
      </c>
      <c r="C41" s="115" t="s">
        <v>100</v>
      </c>
      <c r="D41" s="115" t="s">
        <v>100</v>
      </c>
      <c r="E41" s="115" t="s">
        <v>100</v>
      </c>
      <c r="F41" s="115" t="s">
        <v>100</v>
      </c>
      <c r="G41" s="115" t="s">
        <v>100</v>
      </c>
      <c r="H41" s="115" t="s">
        <v>100</v>
      </c>
      <c r="I41" s="115">
        <v>1</v>
      </c>
      <c r="J41" s="115">
        <v>6</v>
      </c>
      <c r="K41" s="480">
        <v>9</v>
      </c>
      <c r="L41" s="481">
        <v>9</v>
      </c>
      <c r="M41" s="481">
        <v>7</v>
      </c>
      <c r="N41" s="481">
        <v>7</v>
      </c>
      <c r="O41" s="481">
        <v>11</v>
      </c>
      <c r="P41" s="178">
        <f t="shared" si="3"/>
        <v>50</v>
      </c>
      <c r="Q41" s="27"/>
      <c r="R41" s="291"/>
      <c r="S41" s="291"/>
    </row>
    <row r="42" spans="2:19" s="39" customFormat="1" ht="23.25" customHeight="1">
      <c r="B42" s="161" t="s">
        <v>149</v>
      </c>
      <c r="C42" s="115" t="s">
        <v>100</v>
      </c>
      <c r="D42" s="115" t="s">
        <v>100</v>
      </c>
      <c r="E42" s="115" t="s">
        <v>100</v>
      </c>
      <c r="F42" s="115" t="s">
        <v>100</v>
      </c>
      <c r="G42" s="115" t="s">
        <v>100</v>
      </c>
      <c r="H42" s="115" t="s">
        <v>100</v>
      </c>
      <c r="I42" s="115" t="s">
        <v>100</v>
      </c>
      <c r="J42" s="115">
        <v>13</v>
      </c>
      <c r="K42" s="480">
        <v>12</v>
      </c>
      <c r="L42" s="481">
        <v>14</v>
      </c>
      <c r="M42" s="481">
        <v>15</v>
      </c>
      <c r="N42" s="481">
        <v>13</v>
      </c>
      <c r="O42" s="481">
        <v>15</v>
      </c>
      <c r="P42" s="178">
        <f t="shared" si="3"/>
        <v>82</v>
      </c>
      <c r="Q42" s="27"/>
      <c r="R42" s="291"/>
      <c r="S42" s="291"/>
    </row>
    <row r="43" spans="2:19" s="39" customFormat="1" ht="23.25" customHeight="1">
      <c r="B43" s="161" t="s">
        <v>41</v>
      </c>
      <c r="C43" s="115" t="s">
        <v>100</v>
      </c>
      <c r="D43" s="115" t="s">
        <v>100</v>
      </c>
      <c r="E43" s="115" t="s">
        <v>100</v>
      </c>
      <c r="F43" s="115" t="s">
        <v>100</v>
      </c>
      <c r="G43" s="115" t="s">
        <v>100</v>
      </c>
      <c r="H43" s="115">
        <v>19</v>
      </c>
      <c r="I43" s="115">
        <v>14</v>
      </c>
      <c r="J43" s="115">
        <v>24</v>
      </c>
      <c r="K43" s="480">
        <v>15</v>
      </c>
      <c r="L43" s="481">
        <v>19</v>
      </c>
      <c r="M43" s="481">
        <v>18</v>
      </c>
      <c r="N43" s="481">
        <v>11</v>
      </c>
      <c r="O43" s="481">
        <v>12</v>
      </c>
      <c r="P43" s="178">
        <f t="shared" si="3"/>
        <v>132</v>
      </c>
      <c r="Q43" s="27"/>
      <c r="R43" s="17"/>
      <c r="S43" s="17"/>
    </row>
    <row r="44" spans="2:19" s="39" customFormat="1" ht="23.25" customHeight="1">
      <c r="B44" s="161" t="s">
        <v>93</v>
      </c>
      <c r="C44" s="115" t="s">
        <v>100</v>
      </c>
      <c r="D44" s="115" t="s">
        <v>100</v>
      </c>
      <c r="E44" s="115" t="s">
        <v>100</v>
      </c>
      <c r="F44" s="115" t="s">
        <v>100</v>
      </c>
      <c r="G44" s="115" t="s">
        <v>100</v>
      </c>
      <c r="H44" s="115" t="s">
        <v>100</v>
      </c>
      <c r="I44" s="115" t="s">
        <v>100</v>
      </c>
      <c r="J44" s="115" t="s">
        <v>100</v>
      </c>
      <c r="K44" s="115" t="s">
        <v>100</v>
      </c>
      <c r="L44" s="115" t="s">
        <v>100</v>
      </c>
      <c r="M44" s="481" t="s">
        <v>100</v>
      </c>
      <c r="N44" s="481" t="s">
        <v>100</v>
      </c>
      <c r="O44" s="481">
        <v>5</v>
      </c>
      <c r="P44" s="178">
        <f t="shared" si="3"/>
        <v>5</v>
      </c>
      <c r="Q44" s="27"/>
      <c r="R44" s="17"/>
      <c r="S44" s="17"/>
    </row>
    <row r="45" spans="2:19" s="39" customFormat="1" ht="23.25" customHeight="1">
      <c r="B45" s="161" t="s">
        <v>52</v>
      </c>
      <c r="C45" s="115" t="s">
        <v>100</v>
      </c>
      <c r="D45" s="115" t="s">
        <v>100</v>
      </c>
      <c r="E45" s="115" t="s">
        <v>100</v>
      </c>
      <c r="F45" s="115" t="s">
        <v>100</v>
      </c>
      <c r="G45" s="115" t="s">
        <v>100</v>
      </c>
      <c r="H45" s="115">
        <v>8</v>
      </c>
      <c r="I45" s="115">
        <v>11</v>
      </c>
      <c r="J45" s="115">
        <v>21</v>
      </c>
      <c r="K45" s="480">
        <v>8</v>
      </c>
      <c r="L45" s="481">
        <v>18</v>
      </c>
      <c r="M45" s="481">
        <v>15</v>
      </c>
      <c r="N45" s="481">
        <v>13</v>
      </c>
      <c r="O45" s="481">
        <v>18</v>
      </c>
      <c r="P45" s="178">
        <f t="shared" si="3"/>
        <v>112</v>
      </c>
      <c r="Q45" s="27"/>
      <c r="R45" s="17"/>
      <c r="S45" s="17"/>
    </row>
    <row r="46" spans="2:19" s="39" customFormat="1" ht="23.25" customHeight="1">
      <c r="B46" s="161" t="s">
        <v>37</v>
      </c>
      <c r="C46" s="115" t="s">
        <v>100</v>
      </c>
      <c r="D46" s="115" t="s">
        <v>100</v>
      </c>
      <c r="E46" s="115" t="s">
        <v>100</v>
      </c>
      <c r="F46" s="115" t="s">
        <v>100</v>
      </c>
      <c r="G46" s="115">
        <v>12</v>
      </c>
      <c r="H46" s="115">
        <v>18</v>
      </c>
      <c r="I46" s="115">
        <v>18</v>
      </c>
      <c r="J46" s="115">
        <v>22</v>
      </c>
      <c r="K46" s="480">
        <v>18</v>
      </c>
      <c r="L46" s="481">
        <v>20</v>
      </c>
      <c r="M46" s="481">
        <v>17</v>
      </c>
      <c r="N46" s="481">
        <v>21</v>
      </c>
      <c r="O46" s="481">
        <v>21</v>
      </c>
      <c r="P46" s="178">
        <f t="shared" si="3"/>
        <v>167</v>
      </c>
      <c r="Q46" s="27"/>
      <c r="R46" s="17"/>
      <c r="S46" s="17"/>
    </row>
    <row r="47" spans="2:19" s="39" customFormat="1" ht="23.25" customHeight="1">
      <c r="B47" s="161" t="s">
        <v>74</v>
      </c>
      <c r="C47" s="115" t="s">
        <v>100</v>
      </c>
      <c r="D47" s="115" t="s">
        <v>100</v>
      </c>
      <c r="E47" s="115" t="s">
        <v>100</v>
      </c>
      <c r="F47" s="115" t="s">
        <v>100</v>
      </c>
      <c r="G47" s="115" t="s">
        <v>100</v>
      </c>
      <c r="H47" s="115" t="s">
        <v>100</v>
      </c>
      <c r="I47" s="115" t="s">
        <v>100</v>
      </c>
      <c r="J47" s="115">
        <v>1</v>
      </c>
      <c r="K47" s="480">
        <v>9</v>
      </c>
      <c r="L47" s="481">
        <v>5</v>
      </c>
      <c r="M47" s="481">
        <v>10</v>
      </c>
      <c r="N47" s="481">
        <v>9</v>
      </c>
      <c r="O47" s="481">
        <v>16</v>
      </c>
      <c r="P47" s="178">
        <f t="shared" si="3"/>
        <v>50</v>
      </c>
      <c r="Q47" s="27"/>
      <c r="R47" s="17"/>
      <c r="S47" s="17"/>
    </row>
    <row r="48" spans="2:19" s="39" customFormat="1" ht="23.25" customHeight="1">
      <c r="B48" s="240" t="s">
        <v>88</v>
      </c>
      <c r="C48" s="115" t="s">
        <v>100</v>
      </c>
      <c r="D48" s="115" t="s">
        <v>100</v>
      </c>
      <c r="E48" s="115" t="s">
        <v>100</v>
      </c>
      <c r="F48" s="115" t="s">
        <v>100</v>
      </c>
      <c r="G48" s="115" t="s">
        <v>100</v>
      </c>
      <c r="H48" s="115" t="s">
        <v>100</v>
      </c>
      <c r="I48" s="115" t="s">
        <v>100</v>
      </c>
      <c r="J48" s="115" t="s">
        <v>100</v>
      </c>
      <c r="K48" s="480" t="s">
        <v>100</v>
      </c>
      <c r="L48" s="481" t="s">
        <v>100</v>
      </c>
      <c r="M48" s="481">
        <v>2</v>
      </c>
      <c r="N48" s="481">
        <v>3</v>
      </c>
      <c r="O48" s="481">
        <v>5</v>
      </c>
      <c r="P48" s="178">
        <f t="shared" si="3"/>
        <v>10</v>
      </c>
      <c r="Q48" s="27"/>
      <c r="R48" s="17"/>
      <c r="S48" s="17"/>
    </row>
    <row r="49" spans="1:19" s="39" customFormat="1" ht="23.25" customHeight="1">
      <c r="B49" s="161" t="s">
        <v>28</v>
      </c>
      <c r="C49" s="115">
        <v>13</v>
      </c>
      <c r="D49" s="115">
        <v>6</v>
      </c>
      <c r="E49" s="115">
        <v>13</v>
      </c>
      <c r="F49" s="115">
        <v>14</v>
      </c>
      <c r="G49" s="115">
        <v>12</v>
      </c>
      <c r="H49" s="115">
        <v>19</v>
      </c>
      <c r="I49" s="115">
        <v>13</v>
      </c>
      <c r="J49" s="115">
        <v>14</v>
      </c>
      <c r="K49" s="480">
        <v>17</v>
      </c>
      <c r="L49" s="481">
        <v>11</v>
      </c>
      <c r="M49" s="481">
        <v>9</v>
      </c>
      <c r="N49" s="481">
        <v>12</v>
      </c>
      <c r="O49" s="481">
        <v>10</v>
      </c>
      <c r="P49" s="178">
        <f t="shared" si="3"/>
        <v>163</v>
      </c>
      <c r="Q49" s="27"/>
      <c r="R49" s="17"/>
      <c r="S49" s="17"/>
    </row>
    <row r="50" spans="1:19" s="39" customFormat="1" ht="23.25" customHeight="1">
      <c r="B50" s="161" t="s">
        <v>90</v>
      </c>
      <c r="C50" s="115" t="s">
        <v>100</v>
      </c>
      <c r="D50" s="115" t="s">
        <v>100</v>
      </c>
      <c r="E50" s="115" t="s">
        <v>100</v>
      </c>
      <c r="F50" s="115" t="s">
        <v>100</v>
      </c>
      <c r="G50" s="115" t="s">
        <v>100</v>
      </c>
      <c r="H50" s="115" t="s">
        <v>100</v>
      </c>
      <c r="I50" s="115" t="s">
        <v>100</v>
      </c>
      <c r="J50" s="115" t="s">
        <v>100</v>
      </c>
      <c r="K50" s="115" t="s">
        <v>100</v>
      </c>
      <c r="L50" s="115" t="s">
        <v>100</v>
      </c>
      <c r="M50" s="481" t="s">
        <v>100</v>
      </c>
      <c r="N50" s="115" t="s">
        <v>100</v>
      </c>
      <c r="O50" s="115">
        <v>13</v>
      </c>
      <c r="P50" s="178">
        <f t="shared" si="3"/>
        <v>13</v>
      </c>
      <c r="Q50" s="27"/>
      <c r="R50" s="27"/>
      <c r="S50" s="27"/>
    </row>
    <row r="51" spans="1:19" s="39" customFormat="1" ht="23.25" customHeight="1">
      <c r="B51" s="161" t="s">
        <v>34</v>
      </c>
      <c r="C51" s="115" t="s">
        <v>100</v>
      </c>
      <c r="D51" s="115" t="s">
        <v>100</v>
      </c>
      <c r="E51" s="115">
        <v>1</v>
      </c>
      <c r="F51" s="115">
        <v>13</v>
      </c>
      <c r="G51" s="115">
        <v>14</v>
      </c>
      <c r="H51" s="115">
        <v>15</v>
      </c>
      <c r="I51" s="115">
        <v>16</v>
      </c>
      <c r="J51" s="115">
        <v>12</v>
      </c>
      <c r="K51" s="480">
        <v>20</v>
      </c>
      <c r="L51" s="481">
        <v>8</v>
      </c>
      <c r="M51" s="481">
        <v>14</v>
      </c>
      <c r="N51" s="481">
        <v>13</v>
      </c>
      <c r="O51" s="481">
        <v>6</v>
      </c>
      <c r="P51" s="178">
        <f t="shared" si="3"/>
        <v>132</v>
      </c>
      <c r="Q51" s="27"/>
      <c r="R51" s="17"/>
      <c r="S51" s="17"/>
    </row>
    <row r="52" spans="1:19" s="39" customFormat="1" ht="23.25" customHeight="1">
      <c r="B52" s="161" t="s">
        <v>24</v>
      </c>
      <c r="C52" s="115">
        <v>10</v>
      </c>
      <c r="D52" s="115">
        <v>18</v>
      </c>
      <c r="E52" s="115">
        <v>11</v>
      </c>
      <c r="F52" s="115">
        <v>17</v>
      </c>
      <c r="G52" s="115">
        <v>15</v>
      </c>
      <c r="H52" s="115">
        <v>19</v>
      </c>
      <c r="I52" s="115">
        <v>18</v>
      </c>
      <c r="J52" s="115">
        <v>16</v>
      </c>
      <c r="K52" s="480">
        <v>14</v>
      </c>
      <c r="L52" s="481">
        <v>16</v>
      </c>
      <c r="M52" s="481">
        <v>9</v>
      </c>
      <c r="N52" s="481">
        <v>13</v>
      </c>
      <c r="O52" s="481">
        <v>13</v>
      </c>
      <c r="P52" s="178">
        <f t="shared" si="3"/>
        <v>189</v>
      </c>
      <c r="Q52" s="27"/>
      <c r="R52" s="17"/>
      <c r="S52" s="17"/>
    </row>
    <row r="53" spans="1:19" s="39" customFormat="1" ht="23.25" customHeight="1">
      <c r="B53" s="161" t="s">
        <v>45</v>
      </c>
      <c r="C53" s="115" t="s">
        <v>100</v>
      </c>
      <c r="D53" s="115" t="s">
        <v>100</v>
      </c>
      <c r="E53" s="115" t="s">
        <v>100</v>
      </c>
      <c r="F53" s="115" t="s">
        <v>100</v>
      </c>
      <c r="G53" s="115">
        <v>4</v>
      </c>
      <c r="H53" s="115">
        <v>14</v>
      </c>
      <c r="I53" s="115">
        <v>20</v>
      </c>
      <c r="J53" s="115">
        <v>19</v>
      </c>
      <c r="K53" s="480">
        <v>17</v>
      </c>
      <c r="L53" s="481">
        <v>13</v>
      </c>
      <c r="M53" s="481">
        <v>23</v>
      </c>
      <c r="N53" s="481">
        <v>19</v>
      </c>
      <c r="O53" s="481">
        <v>10</v>
      </c>
      <c r="P53" s="178">
        <f t="shared" si="3"/>
        <v>139</v>
      </c>
      <c r="Q53" s="27"/>
      <c r="R53" s="17"/>
      <c r="S53" s="17"/>
    </row>
    <row r="54" spans="1:19" s="39" customFormat="1" ht="23.25" customHeight="1">
      <c r="B54" s="161" t="s">
        <v>68</v>
      </c>
      <c r="C54" s="115" t="s">
        <v>100</v>
      </c>
      <c r="D54" s="115" t="s">
        <v>100</v>
      </c>
      <c r="E54" s="115" t="s">
        <v>100</v>
      </c>
      <c r="F54" s="115" t="s">
        <v>100</v>
      </c>
      <c r="G54" s="115" t="s">
        <v>100</v>
      </c>
      <c r="H54" s="115" t="s">
        <v>100</v>
      </c>
      <c r="I54" s="115" t="s">
        <v>100</v>
      </c>
      <c r="J54" s="115">
        <v>4</v>
      </c>
      <c r="K54" s="480">
        <v>8</v>
      </c>
      <c r="L54" s="481">
        <v>3</v>
      </c>
      <c r="M54" s="481">
        <v>2</v>
      </c>
      <c r="N54" s="481">
        <v>4</v>
      </c>
      <c r="O54" s="481">
        <v>6</v>
      </c>
      <c r="P54" s="178">
        <f t="shared" si="3"/>
        <v>27</v>
      </c>
      <c r="Q54" s="27"/>
      <c r="R54" s="17"/>
      <c r="S54" s="17"/>
    </row>
    <row r="55" spans="1:19" s="39" customFormat="1" ht="23.25" customHeight="1">
      <c r="B55" s="161" t="s">
        <v>89</v>
      </c>
      <c r="C55" s="115" t="s">
        <v>100</v>
      </c>
      <c r="D55" s="115" t="s">
        <v>100</v>
      </c>
      <c r="E55" s="115" t="s">
        <v>100</v>
      </c>
      <c r="F55" s="115" t="s">
        <v>100</v>
      </c>
      <c r="G55" s="115" t="s">
        <v>100</v>
      </c>
      <c r="H55" s="115" t="s">
        <v>100</v>
      </c>
      <c r="I55" s="115" t="s">
        <v>100</v>
      </c>
      <c r="J55" s="115" t="s">
        <v>100</v>
      </c>
      <c r="K55" s="115" t="s">
        <v>100</v>
      </c>
      <c r="L55" s="115" t="s">
        <v>100</v>
      </c>
      <c r="M55" s="481" t="s">
        <v>100</v>
      </c>
      <c r="N55" s="481">
        <v>4</v>
      </c>
      <c r="O55" s="481">
        <v>9</v>
      </c>
      <c r="P55" s="178">
        <f t="shared" si="3"/>
        <v>13</v>
      </c>
      <c r="Q55" s="27"/>
      <c r="R55" s="17"/>
      <c r="S55" s="17"/>
    </row>
    <row r="56" spans="1:19" s="39" customFormat="1" ht="23.25" customHeight="1">
      <c r="B56" s="161" t="s">
        <v>71</v>
      </c>
      <c r="C56" s="115" t="s">
        <v>100</v>
      </c>
      <c r="D56" s="115" t="s">
        <v>100</v>
      </c>
      <c r="E56" s="115" t="s">
        <v>100</v>
      </c>
      <c r="F56" s="115" t="s">
        <v>100</v>
      </c>
      <c r="G56" s="115" t="s">
        <v>100</v>
      </c>
      <c r="H56" s="115" t="s">
        <v>100</v>
      </c>
      <c r="I56" s="115" t="s">
        <v>100</v>
      </c>
      <c r="J56" s="115">
        <v>16</v>
      </c>
      <c r="K56" s="480">
        <v>16</v>
      </c>
      <c r="L56" s="481">
        <v>16</v>
      </c>
      <c r="M56" s="481">
        <v>20</v>
      </c>
      <c r="N56" s="481">
        <v>7</v>
      </c>
      <c r="O56" s="481">
        <v>8</v>
      </c>
      <c r="P56" s="178">
        <f t="shared" si="3"/>
        <v>83</v>
      </c>
      <c r="Q56" s="27"/>
      <c r="R56" s="17"/>
      <c r="S56" s="17"/>
    </row>
    <row r="57" spans="1:19" s="39" customFormat="1" ht="23.25" customHeight="1">
      <c r="B57" s="161" t="s">
        <v>81</v>
      </c>
      <c r="C57" s="115" t="s">
        <v>100</v>
      </c>
      <c r="D57" s="115" t="s">
        <v>100</v>
      </c>
      <c r="E57" s="115" t="s">
        <v>100</v>
      </c>
      <c r="F57" s="115" t="s">
        <v>100</v>
      </c>
      <c r="G57" s="115" t="s">
        <v>100</v>
      </c>
      <c r="H57" s="115" t="s">
        <v>100</v>
      </c>
      <c r="I57" s="115" t="s">
        <v>100</v>
      </c>
      <c r="J57" s="115" t="s">
        <v>100</v>
      </c>
      <c r="K57" s="480" t="s">
        <v>100</v>
      </c>
      <c r="L57" s="481">
        <v>12</v>
      </c>
      <c r="M57" s="481">
        <v>13</v>
      </c>
      <c r="N57" s="481">
        <v>11</v>
      </c>
      <c r="O57" s="481">
        <v>7</v>
      </c>
      <c r="P57" s="178">
        <f t="shared" si="3"/>
        <v>43</v>
      </c>
      <c r="Q57" s="27"/>
      <c r="R57" s="17"/>
      <c r="S57" s="17"/>
    </row>
    <row r="58" spans="1:19" s="39" customFormat="1" ht="23.25" customHeight="1">
      <c r="B58" s="163" t="s">
        <v>49</v>
      </c>
      <c r="C58" s="179" t="s">
        <v>100</v>
      </c>
      <c r="D58" s="179" t="s">
        <v>100</v>
      </c>
      <c r="E58" s="179" t="s">
        <v>100</v>
      </c>
      <c r="F58" s="179" t="s">
        <v>100</v>
      </c>
      <c r="G58" s="179">
        <v>1</v>
      </c>
      <c r="H58" s="179">
        <v>13</v>
      </c>
      <c r="I58" s="179">
        <v>16</v>
      </c>
      <c r="J58" s="179">
        <v>17</v>
      </c>
      <c r="K58" s="480">
        <v>20</v>
      </c>
      <c r="L58" s="481">
        <v>15</v>
      </c>
      <c r="M58" s="481">
        <v>17</v>
      </c>
      <c r="N58" s="481">
        <v>11</v>
      </c>
      <c r="O58" s="481">
        <v>20</v>
      </c>
      <c r="P58" s="178">
        <f t="shared" si="3"/>
        <v>130</v>
      </c>
      <c r="Q58" s="27"/>
      <c r="R58" s="17"/>
      <c r="S58" s="17"/>
    </row>
    <row r="59" spans="1:19" s="39" customFormat="1" ht="23.25" customHeight="1">
      <c r="B59" s="165" t="s">
        <v>150</v>
      </c>
      <c r="C59" s="144">
        <f t="shared" ref="C59:J59" si="4">SUM(C38:C58)</f>
        <v>35</v>
      </c>
      <c r="D59" s="144">
        <f t="shared" si="4"/>
        <v>33</v>
      </c>
      <c r="E59" s="144">
        <f t="shared" si="4"/>
        <v>45</v>
      </c>
      <c r="F59" s="144">
        <f t="shared" si="4"/>
        <v>60</v>
      </c>
      <c r="G59" s="144">
        <f t="shared" si="4"/>
        <v>73</v>
      </c>
      <c r="H59" s="144">
        <f t="shared" si="4"/>
        <v>145</v>
      </c>
      <c r="I59" s="144">
        <f t="shared" si="4"/>
        <v>144</v>
      </c>
      <c r="J59" s="144">
        <f t="shared" si="4"/>
        <v>219</v>
      </c>
      <c r="K59" s="482">
        <f t="shared" ref="K59:P59" si="5">SUM(K38:K58)</f>
        <v>217</v>
      </c>
      <c r="L59" s="482">
        <f t="shared" si="5"/>
        <v>209</v>
      </c>
      <c r="M59" s="482">
        <f t="shared" si="5"/>
        <v>236</v>
      </c>
      <c r="N59" s="482">
        <f t="shared" si="5"/>
        <v>205</v>
      </c>
      <c r="O59" s="482">
        <f t="shared" si="5"/>
        <v>250</v>
      </c>
      <c r="P59" s="483">
        <f t="shared" si="5"/>
        <v>1871</v>
      </c>
      <c r="Q59" s="341"/>
      <c r="R59" s="17"/>
      <c r="S59" s="17"/>
    </row>
    <row r="60" spans="1:19" s="39" customFormat="1" ht="23.25" customHeight="1" thickBot="1">
      <c r="A60"/>
      <c r="B60" s="244" t="s">
        <v>151</v>
      </c>
      <c r="C60" s="154">
        <f>C36+C59</f>
        <v>37</v>
      </c>
      <c r="D60" s="154">
        <f t="shared" ref="D60:N60" si="6">D36+D59</f>
        <v>39</v>
      </c>
      <c r="E60" s="154">
        <f t="shared" si="6"/>
        <v>51</v>
      </c>
      <c r="F60" s="154">
        <f t="shared" si="6"/>
        <v>61</v>
      </c>
      <c r="G60" s="154">
        <f t="shared" si="6"/>
        <v>82</v>
      </c>
      <c r="H60" s="154">
        <f t="shared" si="6"/>
        <v>156</v>
      </c>
      <c r="I60" s="154">
        <f t="shared" si="6"/>
        <v>159</v>
      </c>
      <c r="J60" s="154">
        <f t="shared" si="6"/>
        <v>237</v>
      </c>
      <c r="K60" s="354">
        <f>K36+K59</f>
        <v>242</v>
      </c>
      <c r="L60" s="354">
        <f>L36+L59</f>
        <v>242</v>
      </c>
      <c r="M60" s="154">
        <f>M36+M59</f>
        <v>271</v>
      </c>
      <c r="N60" s="154">
        <f t="shared" si="6"/>
        <v>259</v>
      </c>
      <c r="O60" s="154">
        <f>O36+O59</f>
        <v>308</v>
      </c>
      <c r="P60" s="484">
        <f>P36+P59</f>
        <v>2144</v>
      </c>
      <c r="Q60" s="341"/>
      <c r="R60" s="17"/>
      <c r="S60" s="17"/>
    </row>
    <row r="61" spans="1:19" s="39" customFormat="1" ht="23.25" customHeight="1">
      <c r="A61"/>
      <c r="B61" s="20" t="s">
        <v>11</v>
      </c>
      <c r="C61" s="33"/>
      <c r="D61" s="33"/>
      <c r="E61" s="33"/>
      <c r="F61" s="33"/>
      <c r="G61" s="33"/>
      <c r="H61" s="33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s="39" customFormat="1" ht="23.25" customHeight="1">
      <c r="A62"/>
      <c r="B62" s="17"/>
      <c r="C62" s="33"/>
      <c r="D62" s="33"/>
      <c r="E62" s="33"/>
      <c r="F62" s="33"/>
      <c r="G62" s="33"/>
      <c r="H62" s="33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s="39" customFormat="1" ht="23.25" customHeight="1">
      <c r="A63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s="39" customFormat="1" ht="23.25" customHeight="1" thickBot="1">
      <c r="A64"/>
      <c r="B64" s="51" t="s">
        <v>556</v>
      </c>
      <c r="C64" s="51"/>
      <c r="D64" s="53"/>
      <c r="E64" s="53"/>
      <c r="F64" s="52"/>
      <c r="G64" s="52"/>
      <c r="H64" s="53"/>
      <c r="I64" s="54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s="39" customFormat="1" ht="23.25" customHeight="1">
      <c r="A65"/>
      <c r="B65" s="342" t="s">
        <v>270</v>
      </c>
      <c r="C65" s="343" t="s">
        <v>13</v>
      </c>
      <c r="D65" s="344" t="s">
        <v>272</v>
      </c>
      <c r="E65" s="344" t="s">
        <v>273</v>
      </c>
      <c r="F65" s="344">
        <v>2006</v>
      </c>
      <c r="G65" s="344">
        <v>2007</v>
      </c>
      <c r="H65" s="344">
        <v>2008</v>
      </c>
      <c r="I65" s="344">
        <v>2009</v>
      </c>
      <c r="J65" s="344">
        <v>2010</v>
      </c>
      <c r="K65" s="344">
        <v>2011</v>
      </c>
      <c r="L65" s="344">
        <v>2012</v>
      </c>
      <c r="M65" s="344">
        <v>2013</v>
      </c>
      <c r="N65" s="344">
        <v>2014</v>
      </c>
      <c r="O65" s="344">
        <v>2015</v>
      </c>
      <c r="P65" s="344">
        <v>2016</v>
      </c>
      <c r="Q65" s="344">
        <v>2017</v>
      </c>
      <c r="R65" s="599">
        <v>2018</v>
      </c>
      <c r="S65" s="345" t="s">
        <v>102</v>
      </c>
    </row>
    <row r="66" spans="1:19" s="39" customFormat="1" ht="23.25" customHeight="1">
      <c r="A66"/>
      <c r="B66" s="346" t="s">
        <v>277</v>
      </c>
      <c r="C66" s="347" t="s">
        <v>42</v>
      </c>
      <c r="D66" s="347" t="s">
        <v>278</v>
      </c>
      <c r="E66" s="347" t="s">
        <v>279</v>
      </c>
      <c r="F66" s="348">
        <v>12</v>
      </c>
      <c r="G66" s="348" t="s">
        <v>100</v>
      </c>
      <c r="H66" s="348" t="s">
        <v>100</v>
      </c>
      <c r="I66" s="348" t="s">
        <v>100</v>
      </c>
      <c r="J66" s="348" t="s">
        <v>100</v>
      </c>
      <c r="K66" s="348" t="s">
        <v>100</v>
      </c>
      <c r="L66" s="348" t="s">
        <v>100</v>
      </c>
      <c r="M66" s="348" t="s">
        <v>100</v>
      </c>
      <c r="N66" s="348" t="s">
        <v>100</v>
      </c>
      <c r="O66" s="256">
        <v>0</v>
      </c>
      <c r="P66" s="256">
        <v>0</v>
      </c>
      <c r="Q66" s="348">
        <v>0</v>
      </c>
      <c r="R66" s="481">
        <v>0</v>
      </c>
      <c r="S66" s="349">
        <f>SUM(F66:R66)</f>
        <v>12</v>
      </c>
    </row>
    <row r="67" spans="1:19" s="39" customFormat="1" ht="23.25" customHeight="1">
      <c r="A67"/>
      <c r="B67" s="254" t="s">
        <v>280</v>
      </c>
      <c r="C67" s="255" t="s">
        <v>58</v>
      </c>
      <c r="D67" s="258" t="s">
        <v>281</v>
      </c>
      <c r="E67" s="259" t="s">
        <v>282</v>
      </c>
      <c r="F67" s="260">
        <v>39</v>
      </c>
      <c r="G67" s="260">
        <v>1</v>
      </c>
      <c r="H67" s="260" t="s">
        <v>100</v>
      </c>
      <c r="I67" s="260" t="s">
        <v>100</v>
      </c>
      <c r="J67" s="260" t="s">
        <v>100</v>
      </c>
      <c r="K67" s="260" t="s">
        <v>100</v>
      </c>
      <c r="L67" s="260" t="s">
        <v>100</v>
      </c>
      <c r="M67" s="260" t="s">
        <v>100</v>
      </c>
      <c r="N67" s="260" t="s">
        <v>100</v>
      </c>
      <c r="O67" s="260">
        <v>0</v>
      </c>
      <c r="P67" s="260">
        <v>0</v>
      </c>
      <c r="Q67" s="260">
        <v>0</v>
      </c>
      <c r="R67" s="264">
        <v>0</v>
      </c>
      <c r="S67" s="349">
        <f t="shared" ref="S67:S105" si="7">SUM(F67:R67)</f>
        <v>40</v>
      </c>
    </row>
    <row r="68" spans="1:19" s="39" customFormat="1" ht="23.25" customHeight="1">
      <c r="A68"/>
      <c r="B68" s="254" t="s">
        <v>283</v>
      </c>
      <c r="C68" s="255" t="s">
        <v>38</v>
      </c>
      <c r="D68" s="259" t="s">
        <v>282</v>
      </c>
      <c r="E68" s="259" t="s">
        <v>284</v>
      </c>
      <c r="F68" s="259" t="s">
        <v>100</v>
      </c>
      <c r="G68" s="259" t="s">
        <v>100</v>
      </c>
      <c r="H68" s="260">
        <v>28</v>
      </c>
      <c r="I68" s="260" t="s">
        <v>100</v>
      </c>
      <c r="J68" s="260" t="s">
        <v>100</v>
      </c>
      <c r="K68" s="260" t="s">
        <v>100</v>
      </c>
      <c r="L68" s="260" t="s">
        <v>100</v>
      </c>
      <c r="M68" s="260" t="s">
        <v>100</v>
      </c>
      <c r="N68" s="260" t="s">
        <v>100</v>
      </c>
      <c r="O68" s="260">
        <v>0</v>
      </c>
      <c r="P68" s="260">
        <v>0</v>
      </c>
      <c r="Q68" s="260">
        <v>0</v>
      </c>
      <c r="R68" s="264">
        <v>0</v>
      </c>
      <c r="S68" s="349">
        <f t="shared" si="7"/>
        <v>28</v>
      </c>
    </row>
    <row r="69" spans="1:19" s="39" customFormat="1" ht="23.25" customHeight="1">
      <c r="A69"/>
      <c r="B69" s="254" t="s">
        <v>285</v>
      </c>
      <c r="C69" s="255" t="s">
        <v>58</v>
      </c>
      <c r="D69" s="258" t="s">
        <v>286</v>
      </c>
      <c r="E69" s="259" t="s">
        <v>287</v>
      </c>
      <c r="F69" s="259" t="s">
        <v>100</v>
      </c>
      <c r="G69" s="259" t="s">
        <v>100</v>
      </c>
      <c r="H69" s="259" t="s">
        <v>100</v>
      </c>
      <c r="I69" s="260">
        <v>23</v>
      </c>
      <c r="J69" s="260" t="s">
        <v>100</v>
      </c>
      <c r="K69" s="260" t="s">
        <v>100</v>
      </c>
      <c r="L69" s="260" t="s">
        <v>100</v>
      </c>
      <c r="M69" s="260" t="s">
        <v>100</v>
      </c>
      <c r="N69" s="260" t="s">
        <v>100</v>
      </c>
      <c r="O69" s="260">
        <v>0</v>
      </c>
      <c r="P69" s="260">
        <v>0</v>
      </c>
      <c r="Q69" s="260">
        <v>0</v>
      </c>
      <c r="R69" s="264">
        <v>0</v>
      </c>
      <c r="S69" s="349">
        <f t="shared" si="7"/>
        <v>23</v>
      </c>
    </row>
    <row r="70" spans="1:19" s="39" customFormat="1" ht="23.25" customHeight="1">
      <c r="A70"/>
      <c r="B70" s="254" t="s">
        <v>288</v>
      </c>
      <c r="C70" s="255" t="s">
        <v>91</v>
      </c>
      <c r="D70" s="258" t="s">
        <v>284</v>
      </c>
      <c r="E70" s="259" t="s">
        <v>287</v>
      </c>
      <c r="F70" s="259" t="s">
        <v>100</v>
      </c>
      <c r="G70" s="259" t="s">
        <v>100</v>
      </c>
      <c r="H70" s="259" t="s">
        <v>100</v>
      </c>
      <c r="I70" s="260">
        <v>31</v>
      </c>
      <c r="J70" s="260" t="s">
        <v>100</v>
      </c>
      <c r="K70" s="260" t="s">
        <v>100</v>
      </c>
      <c r="L70" s="260" t="s">
        <v>100</v>
      </c>
      <c r="M70" s="260" t="s">
        <v>100</v>
      </c>
      <c r="N70" s="260" t="s">
        <v>100</v>
      </c>
      <c r="O70" s="260">
        <v>0</v>
      </c>
      <c r="P70" s="260">
        <v>0</v>
      </c>
      <c r="Q70" s="260">
        <v>0</v>
      </c>
      <c r="R70" s="264">
        <v>0</v>
      </c>
      <c r="S70" s="349">
        <f t="shared" si="7"/>
        <v>31</v>
      </c>
    </row>
    <row r="71" spans="1:19" s="39" customFormat="1" ht="23.25" customHeight="1">
      <c r="A71"/>
      <c r="B71" s="254" t="s">
        <v>289</v>
      </c>
      <c r="C71" s="255" t="s">
        <v>91</v>
      </c>
      <c r="D71" s="259" t="s">
        <v>290</v>
      </c>
      <c r="E71" s="259" t="s">
        <v>291</v>
      </c>
      <c r="F71" s="259" t="s">
        <v>100</v>
      </c>
      <c r="G71" s="259" t="s">
        <v>100</v>
      </c>
      <c r="H71" s="259" t="s">
        <v>100</v>
      </c>
      <c r="I71" s="259" t="s">
        <v>100</v>
      </c>
      <c r="J71" s="260">
        <v>45</v>
      </c>
      <c r="K71" s="260" t="s">
        <v>100</v>
      </c>
      <c r="L71" s="260" t="s">
        <v>100</v>
      </c>
      <c r="M71" s="260" t="s">
        <v>100</v>
      </c>
      <c r="N71" s="260" t="s">
        <v>100</v>
      </c>
      <c r="O71" s="260">
        <v>0</v>
      </c>
      <c r="P71" s="260">
        <v>0</v>
      </c>
      <c r="Q71" s="260">
        <v>0</v>
      </c>
      <c r="R71" s="264">
        <v>0</v>
      </c>
      <c r="S71" s="349">
        <f t="shared" si="7"/>
        <v>45</v>
      </c>
    </row>
    <row r="72" spans="1:19" s="39" customFormat="1" ht="23.25" customHeight="1">
      <c r="A72"/>
      <c r="B72" s="254" t="s">
        <v>283</v>
      </c>
      <c r="C72" s="255" t="s">
        <v>38</v>
      </c>
      <c r="D72" s="259" t="s">
        <v>292</v>
      </c>
      <c r="E72" s="259" t="s">
        <v>293</v>
      </c>
      <c r="F72" s="259" t="s">
        <v>100</v>
      </c>
      <c r="G72" s="259" t="s">
        <v>100</v>
      </c>
      <c r="H72" s="259" t="s">
        <v>100</v>
      </c>
      <c r="I72" s="259" t="s">
        <v>100</v>
      </c>
      <c r="J72" s="260">
        <v>33</v>
      </c>
      <c r="K72" s="260" t="s">
        <v>100</v>
      </c>
      <c r="L72" s="260" t="s">
        <v>100</v>
      </c>
      <c r="M72" s="260" t="s">
        <v>100</v>
      </c>
      <c r="N72" s="260" t="s">
        <v>100</v>
      </c>
      <c r="O72" s="260">
        <v>0</v>
      </c>
      <c r="P72" s="260">
        <v>0</v>
      </c>
      <c r="Q72" s="260">
        <v>0</v>
      </c>
      <c r="R72" s="264">
        <v>0</v>
      </c>
      <c r="S72" s="349">
        <f t="shared" si="7"/>
        <v>33</v>
      </c>
    </row>
    <row r="73" spans="1:19" s="39" customFormat="1" ht="23.25" customHeight="1">
      <c r="A73"/>
      <c r="B73" s="346" t="s">
        <v>294</v>
      </c>
      <c r="C73" s="347" t="s">
        <v>46</v>
      </c>
      <c r="D73" s="347" t="s">
        <v>292</v>
      </c>
      <c r="E73" s="347" t="s">
        <v>293</v>
      </c>
      <c r="F73" s="347" t="s">
        <v>100</v>
      </c>
      <c r="G73" s="347" t="s">
        <v>100</v>
      </c>
      <c r="H73" s="347" t="s">
        <v>100</v>
      </c>
      <c r="I73" s="347" t="s">
        <v>100</v>
      </c>
      <c r="J73" s="260">
        <v>21</v>
      </c>
      <c r="K73" s="260" t="s">
        <v>100</v>
      </c>
      <c r="L73" s="260" t="s">
        <v>100</v>
      </c>
      <c r="M73" s="260" t="s">
        <v>100</v>
      </c>
      <c r="N73" s="260" t="s">
        <v>100</v>
      </c>
      <c r="O73" s="260">
        <v>0</v>
      </c>
      <c r="P73" s="260">
        <v>0</v>
      </c>
      <c r="Q73" s="260">
        <v>0</v>
      </c>
      <c r="R73" s="264">
        <v>0</v>
      </c>
      <c r="S73" s="349">
        <f t="shared" si="7"/>
        <v>21</v>
      </c>
    </row>
    <row r="74" spans="1:19" s="39" customFormat="1" ht="23.25" customHeight="1">
      <c r="A74"/>
      <c r="B74" s="254" t="s">
        <v>295</v>
      </c>
      <c r="C74" s="255" t="s">
        <v>25</v>
      </c>
      <c r="D74" s="259" t="s">
        <v>287</v>
      </c>
      <c r="E74" s="259" t="s">
        <v>296</v>
      </c>
      <c r="F74" s="259" t="s">
        <v>100</v>
      </c>
      <c r="G74" s="259" t="s">
        <v>100</v>
      </c>
      <c r="H74" s="259" t="s">
        <v>100</v>
      </c>
      <c r="I74" s="259" t="s">
        <v>100</v>
      </c>
      <c r="J74" s="259" t="s">
        <v>100</v>
      </c>
      <c r="K74" s="260">
        <v>42</v>
      </c>
      <c r="L74" s="260" t="s">
        <v>100</v>
      </c>
      <c r="M74" s="260" t="s">
        <v>100</v>
      </c>
      <c r="N74" s="260" t="s">
        <v>100</v>
      </c>
      <c r="O74" s="260">
        <v>0</v>
      </c>
      <c r="P74" s="260">
        <v>0</v>
      </c>
      <c r="Q74" s="260">
        <v>0</v>
      </c>
      <c r="R74" s="264">
        <v>0</v>
      </c>
      <c r="S74" s="349">
        <f t="shared" si="7"/>
        <v>42</v>
      </c>
    </row>
    <row r="75" spans="1:19" s="39" customFormat="1" ht="23.25" customHeight="1">
      <c r="A75"/>
      <c r="B75" s="254" t="s">
        <v>288</v>
      </c>
      <c r="C75" s="255" t="s">
        <v>91</v>
      </c>
      <c r="D75" s="258" t="s">
        <v>291</v>
      </c>
      <c r="E75" s="259" t="s">
        <v>297</v>
      </c>
      <c r="F75" s="259" t="s">
        <v>100</v>
      </c>
      <c r="G75" s="259" t="s">
        <v>100</v>
      </c>
      <c r="H75" s="259" t="s">
        <v>100</v>
      </c>
      <c r="I75" s="259" t="s">
        <v>100</v>
      </c>
      <c r="J75" s="259" t="s">
        <v>100</v>
      </c>
      <c r="K75" s="260" t="s">
        <v>100</v>
      </c>
      <c r="L75" s="260">
        <v>28</v>
      </c>
      <c r="M75" s="260" t="s">
        <v>100</v>
      </c>
      <c r="N75" s="260" t="s">
        <v>100</v>
      </c>
      <c r="O75" s="260">
        <v>0</v>
      </c>
      <c r="P75" s="260">
        <v>0</v>
      </c>
      <c r="Q75" s="260">
        <v>0</v>
      </c>
      <c r="R75" s="264">
        <v>0</v>
      </c>
      <c r="S75" s="349">
        <f t="shared" si="7"/>
        <v>28</v>
      </c>
    </row>
    <row r="76" spans="1:19" s="39" customFormat="1" ht="23.25" customHeight="1">
      <c r="A76"/>
      <c r="B76" s="254" t="s">
        <v>294</v>
      </c>
      <c r="C76" s="255" t="s">
        <v>46</v>
      </c>
      <c r="D76" s="258" t="s">
        <v>293</v>
      </c>
      <c r="E76" s="259" t="s">
        <v>297</v>
      </c>
      <c r="F76" s="259" t="s">
        <v>100</v>
      </c>
      <c r="G76" s="259" t="s">
        <v>100</v>
      </c>
      <c r="H76" s="259" t="s">
        <v>100</v>
      </c>
      <c r="I76" s="259" t="s">
        <v>100</v>
      </c>
      <c r="J76" s="259" t="s">
        <v>100</v>
      </c>
      <c r="K76" s="260">
        <v>2</v>
      </c>
      <c r="L76" s="260">
        <v>9</v>
      </c>
      <c r="M76" s="260" t="s">
        <v>100</v>
      </c>
      <c r="N76" s="260" t="s">
        <v>100</v>
      </c>
      <c r="O76" s="260">
        <v>0</v>
      </c>
      <c r="P76" s="260">
        <v>0</v>
      </c>
      <c r="Q76" s="260">
        <v>0</v>
      </c>
      <c r="R76" s="264">
        <v>0</v>
      </c>
      <c r="S76" s="349">
        <f t="shared" si="7"/>
        <v>11</v>
      </c>
    </row>
    <row r="77" spans="1:19" s="39" customFormat="1" ht="23.25" customHeight="1">
      <c r="A77"/>
      <c r="B77" s="346" t="s">
        <v>289</v>
      </c>
      <c r="C77" s="347" t="s">
        <v>91</v>
      </c>
      <c r="D77" s="347" t="s">
        <v>293</v>
      </c>
      <c r="E77" s="347" t="s">
        <v>296</v>
      </c>
      <c r="F77" s="347" t="s">
        <v>100</v>
      </c>
      <c r="G77" s="347" t="s">
        <v>100</v>
      </c>
      <c r="H77" s="347" t="s">
        <v>100</v>
      </c>
      <c r="I77" s="347" t="s">
        <v>100</v>
      </c>
      <c r="J77" s="347" t="s">
        <v>100</v>
      </c>
      <c r="K77" s="260">
        <v>40</v>
      </c>
      <c r="L77" s="260" t="s">
        <v>100</v>
      </c>
      <c r="M77" s="260" t="s">
        <v>100</v>
      </c>
      <c r="N77" s="260" t="s">
        <v>100</v>
      </c>
      <c r="O77" s="260">
        <v>0</v>
      </c>
      <c r="P77" s="260">
        <v>0</v>
      </c>
      <c r="Q77" s="260">
        <v>0</v>
      </c>
      <c r="R77" s="264">
        <v>0</v>
      </c>
      <c r="S77" s="349">
        <f t="shared" si="7"/>
        <v>40</v>
      </c>
    </row>
    <row r="78" spans="1:19" s="39" customFormat="1" ht="23.25" customHeight="1">
      <c r="A78"/>
      <c r="B78" s="254" t="s">
        <v>298</v>
      </c>
      <c r="C78" s="255" t="s">
        <v>38</v>
      </c>
      <c r="D78" s="259" t="s">
        <v>299</v>
      </c>
      <c r="E78" s="259" t="s">
        <v>300</v>
      </c>
      <c r="F78" s="259" t="s">
        <v>100</v>
      </c>
      <c r="G78" s="259" t="s">
        <v>100</v>
      </c>
      <c r="H78" s="259" t="s">
        <v>100</v>
      </c>
      <c r="I78" s="259" t="s">
        <v>100</v>
      </c>
      <c r="J78" s="259" t="s">
        <v>100</v>
      </c>
      <c r="K78" s="259" t="s">
        <v>100</v>
      </c>
      <c r="L78" s="260">
        <v>12</v>
      </c>
      <c r="M78" s="260" t="s">
        <v>100</v>
      </c>
      <c r="N78" s="260" t="s">
        <v>100</v>
      </c>
      <c r="O78" s="260">
        <v>0</v>
      </c>
      <c r="P78" s="260">
        <v>0</v>
      </c>
      <c r="Q78" s="260">
        <v>0</v>
      </c>
      <c r="R78" s="264">
        <v>0</v>
      </c>
      <c r="S78" s="349">
        <f t="shared" si="7"/>
        <v>12</v>
      </c>
    </row>
    <row r="79" spans="1:19" s="39" customFormat="1" ht="23.25" customHeight="1">
      <c r="A79"/>
      <c r="B79" s="346" t="s">
        <v>301</v>
      </c>
      <c r="C79" s="347" t="s">
        <v>25</v>
      </c>
      <c r="D79" s="347" t="s">
        <v>296</v>
      </c>
      <c r="E79" s="347" t="s">
        <v>302</v>
      </c>
      <c r="F79" s="347" t="s">
        <v>100</v>
      </c>
      <c r="G79" s="347" t="s">
        <v>100</v>
      </c>
      <c r="H79" s="347" t="s">
        <v>100</v>
      </c>
      <c r="I79" s="347" t="s">
        <v>100</v>
      </c>
      <c r="J79" s="347" t="s">
        <v>100</v>
      </c>
      <c r="K79" s="347" t="s">
        <v>100</v>
      </c>
      <c r="L79" s="347" t="s">
        <v>100</v>
      </c>
      <c r="M79" s="264">
        <v>26</v>
      </c>
      <c r="N79" s="264" t="s">
        <v>100</v>
      </c>
      <c r="O79" s="264">
        <v>0</v>
      </c>
      <c r="P79" s="264">
        <v>0</v>
      </c>
      <c r="Q79" s="264">
        <v>0</v>
      </c>
      <c r="R79" s="264">
        <v>0</v>
      </c>
      <c r="S79" s="349">
        <f t="shared" si="7"/>
        <v>26</v>
      </c>
    </row>
    <row r="80" spans="1:19" s="39" customFormat="1" ht="23.25" customHeight="1">
      <c r="A80"/>
      <c r="B80" s="254" t="s">
        <v>45</v>
      </c>
      <c r="C80" s="255" t="s">
        <v>46</v>
      </c>
      <c r="D80" s="288" t="s">
        <v>297</v>
      </c>
      <c r="E80" s="258" t="s">
        <v>304</v>
      </c>
      <c r="F80" s="258" t="s">
        <v>100</v>
      </c>
      <c r="G80" s="258" t="s">
        <v>100</v>
      </c>
      <c r="H80" s="258" t="s">
        <v>100</v>
      </c>
      <c r="I80" s="258" t="s">
        <v>100</v>
      </c>
      <c r="J80" s="258" t="s">
        <v>100</v>
      </c>
      <c r="K80" s="258" t="s">
        <v>100</v>
      </c>
      <c r="L80" s="258" t="s">
        <v>100</v>
      </c>
      <c r="M80" s="264">
        <v>13</v>
      </c>
      <c r="N80" s="264" t="s">
        <v>100</v>
      </c>
      <c r="O80" s="264">
        <v>0</v>
      </c>
      <c r="P80" s="264">
        <v>0</v>
      </c>
      <c r="Q80" s="264">
        <v>0</v>
      </c>
      <c r="R80" s="264">
        <v>0</v>
      </c>
      <c r="S80" s="349">
        <f t="shared" si="7"/>
        <v>13</v>
      </c>
    </row>
    <row r="81" spans="1:19" s="39" customFormat="1" ht="23.25" customHeight="1">
      <c r="A81"/>
      <c r="B81" s="346" t="s">
        <v>288</v>
      </c>
      <c r="C81" s="347" t="s">
        <v>91</v>
      </c>
      <c r="D81" s="347" t="s">
        <v>300</v>
      </c>
      <c r="E81" s="347" t="s">
        <v>306</v>
      </c>
      <c r="F81" s="347" t="s">
        <v>100</v>
      </c>
      <c r="G81" s="347" t="s">
        <v>100</v>
      </c>
      <c r="H81" s="347" t="s">
        <v>100</v>
      </c>
      <c r="I81" s="347" t="s">
        <v>100</v>
      </c>
      <c r="J81" s="347" t="s">
        <v>100</v>
      </c>
      <c r="K81" s="347" t="s">
        <v>100</v>
      </c>
      <c r="L81" s="347" t="s">
        <v>100</v>
      </c>
      <c r="M81" s="264">
        <v>17</v>
      </c>
      <c r="N81" s="259" t="s">
        <v>100</v>
      </c>
      <c r="O81" s="264">
        <v>0</v>
      </c>
      <c r="P81" s="350">
        <v>16</v>
      </c>
      <c r="Q81" s="350">
        <v>0</v>
      </c>
      <c r="R81" s="600">
        <v>0</v>
      </c>
      <c r="S81" s="349">
        <f t="shared" si="7"/>
        <v>33</v>
      </c>
    </row>
    <row r="82" spans="1:19" s="39" customFormat="1" ht="23.25" customHeight="1">
      <c r="A82"/>
      <c r="B82" s="254" t="s">
        <v>283</v>
      </c>
      <c r="C82" s="255" t="s">
        <v>38</v>
      </c>
      <c r="D82" s="259" t="s">
        <v>300</v>
      </c>
      <c r="E82" s="259" t="s">
        <v>304</v>
      </c>
      <c r="F82" s="259" t="s">
        <v>100</v>
      </c>
      <c r="G82" s="259" t="s">
        <v>100</v>
      </c>
      <c r="H82" s="259" t="s">
        <v>100</v>
      </c>
      <c r="I82" s="259" t="s">
        <v>100</v>
      </c>
      <c r="J82" s="259" t="s">
        <v>100</v>
      </c>
      <c r="K82" s="259" t="s">
        <v>100</v>
      </c>
      <c r="L82" s="259" t="s">
        <v>100</v>
      </c>
      <c r="M82" s="259" t="s">
        <v>100</v>
      </c>
      <c r="N82" s="348">
        <v>19</v>
      </c>
      <c r="O82" s="350">
        <v>0</v>
      </c>
      <c r="P82" s="256">
        <v>0</v>
      </c>
      <c r="Q82" s="348">
        <v>0</v>
      </c>
      <c r="R82" s="481">
        <v>0</v>
      </c>
      <c r="S82" s="349">
        <f t="shared" si="7"/>
        <v>19</v>
      </c>
    </row>
    <row r="83" spans="1:19" s="39" customFormat="1" ht="23.25" customHeight="1">
      <c r="A83"/>
      <c r="B83" s="346" t="s">
        <v>382</v>
      </c>
      <c r="C83" s="347" t="s">
        <v>308</v>
      </c>
      <c r="D83" s="347" t="s">
        <v>302</v>
      </c>
      <c r="E83" s="347" t="s">
        <v>309</v>
      </c>
      <c r="F83" s="347" t="s">
        <v>100</v>
      </c>
      <c r="G83" s="347" t="s">
        <v>100</v>
      </c>
      <c r="H83" s="347" t="s">
        <v>100</v>
      </c>
      <c r="I83" s="347" t="s">
        <v>100</v>
      </c>
      <c r="J83" s="347" t="s">
        <v>100</v>
      </c>
      <c r="K83" s="347" t="s">
        <v>100</v>
      </c>
      <c r="L83" s="347" t="s">
        <v>100</v>
      </c>
      <c r="M83" s="347" t="s">
        <v>100</v>
      </c>
      <c r="N83" s="348">
        <v>26</v>
      </c>
      <c r="O83" s="255">
        <v>0</v>
      </c>
      <c r="P83" s="256">
        <v>13</v>
      </c>
      <c r="Q83" s="348">
        <v>0</v>
      </c>
      <c r="R83" s="481">
        <v>0</v>
      </c>
      <c r="S83" s="349">
        <f t="shared" si="7"/>
        <v>39</v>
      </c>
    </row>
    <row r="84" spans="1:19" s="39" customFormat="1" ht="23.25" customHeight="1">
      <c r="A84"/>
      <c r="B84" s="254" t="s">
        <v>323</v>
      </c>
      <c r="C84" s="255" t="s">
        <v>308</v>
      </c>
      <c r="D84" s="288" t="s">
        <v>302</v>
      </c>
      <c r="E84" s="258" t="s">
        <v>309</v>
      </c>
      <c r="F84" s="258" t="s">
        <v>100</v>
      </c>
      <c r="G84" s="258" t="s">
        <v>100</v>
      </c>
      <c r="H84" s="258" t="s">
        <v>100</v>
      </c>
      <c r="I84" s="258" t="s">
        <v>100</v>
      </c>
      <c r="J84" s="258" t="s">
        <v>100</v>
      </c>
      <c r="K84" s="258" t="s">
        <v>100</v>
      </c>
      <c r="L84" s="258" t="s">
        <v>100</v>
      </c>
      <c r="M84" s="258" t="s">
        <v>100</v>
      </c>
      <c r="N84" s="348">
        <v>55</v>
      </c>
      <c r="O84" s="258">
        <v>0</v>
      </c>
      <c r="P84" s="256">
        <v>35</v>
      </c>
      <c r="Q84" s="348">
        <v>0</v>
      </c>
      <c r="R84" s="481">
        <v>0</v>
      </c>
      <c r="S84" s="349">
        <f t="shared" si="7"/>
        <v>90</v>
      </c>
    </row>
    <row r="85" spans="1:19" s="39" customFormat="1" ht="23.25" customHeight="1">
      <c r="A85"/>
      <c r="B85" s="254" t="s">
        <v>324</v>
      </c>
      <c r="C85" s="255" t="s">
        <v>308</v>
      </c>
      <c r="D85" s="288" t="s">
        <v>302</v>
      </c>
      <c r="E85" s="258" t="s">
        <v>309</v>
      </c>
      <c r="F85" s="258" t="s">
        <v>100</v>
      </c>
      <c r="G85" s="258" t="s">
        <v>100</v>
      </c>
      <c r="H85" s="258" t="s">
        <v>100</v>
      </c>
      <c r="I85" s="258" t="s">
        <v>100</v>
      </c>
      <c r="J85" s="258" t="s">
        <v>100</v>
      </c>
      <c r="K85" s="258" t="s">
        <v>100</v>
      </c>
      <c r="L85" s="258" t="s">
        <v>100</v>
      </c>
      <c r="M85" s="258" t="s">
        <v>100</v>
      </c>
      <c r="N85" s="348">
        <v>29</v>
      </c>
      <c r="O85" s="258">
        <v>0</v>
      </c>
      <c r="P85" s="256">
        <v>21</v>
      </c>
      <c r="Q85" s="348">
        <v>0</v>
      </c>
      <c r="R85" s="481">
        <v>0</v>
      </c>
      <c r="S85" s="349">
        <f t="shared" si="7"/>
        <v>50</v>
      </c>
    </row>
    <row r="86" spans="1:19" s="39" customFormat="1" ht="23.25" customHeight="1">
      <c r="A86"/>
      <c r="B86" s="254" t="s">
        <v>312</v>
      </c>
      <c r="C86" s="255" t="s">
        <v>25</v>
      </c>
      <c r="D86" s="259" t="s">
        <v>302</v>
      </c>
      <c r="E86" s="259" t="s">
        <v>313</v>
      </c>
      <c r="F86" s="258" t="s">
        <v>100</v>
      </c>
      <c r="G86" s="258" t="s">
        <v>100</v>
      </c>
      <c r="H86" s="258" t="s">
        <v>100</v>
      </c>
      <c r="I86" s="258" t="s">
        <v>100</v>
      </c>
      <c r="J86" s="258" t="s">
        <v>100</v>
      </c>
      <c r="K86" s="258" t="s">
        <v>100</v>
      </c>
      <c r="L86" s="258" t="s">
        <v>100</v>
      </c>
      <c r="M86" s="258" t="s">
        <v>100</v>
      </c>
      <c r="N86" s="258" t="s">
        <v>100</v>
      </c>
      <c r="O86" s="258">
        <v>48</v>
      </c>
      <c r="P86" s="260">
        <v>0</v>
      </c>
      <c r="Q86" s="350">
        <v>0</v>
      </c>
      <c r="R86" s="600">
        <v>0</v>
      </c>
      <c r="S86" s="349">
        <f t="shared" si="7"/>
        <v>48</v>
      </c>
    </row>
    <row r="87" spans="1:19" s="39" customFormat="1" ht="23.25" customHeight="1">
      <c r="A87"/>
      <c r="B87" s="254" t="s">
        <v>314</v>
      </c>
      <c r="C87" s="255" t="s">
        <v>315</v>
      </c>
      <c r="D87" s="263" t="s">
        <v>306</v>
      </c>
      <c r="E87" s="263" t="s">
        <v>318</v>
      </c>
      <c r="F87" s="258" t="s">
        <v>100</v>
      </c>
      <c r="G87" s="258" t="s">
        <v>100</v>
      </c>
      <c r="H87" s="258" t="s">
        <v>100</v>
      </c>
      <c r="I87" s="258" t="s">
        <v>100</v>
      </c>
      <c r="J87" s="258" t="s">
        <v>100</v>
      </c>
      <c r="K87" s="258" t="s">
        <v>100</v>
      </c>
      <c r="L87" s="258" t="s">
        <v>100</v>
      </c>
      <c r="M87" s="258" t="s">
        <v>100</v>
      </c>
      <c r="N87" s="258" t="s">
        <v>100</v>
      </c>
      <c r="O87" s="350">
        <v>2</v>
      </c>
      <c r="P87" s="260">
        <v>19</v>
      </c>
      <c r="Q87" s="350">
        <v>0</v>
      </c>
      <c r="R87" s="600">
        <v>0</v>
      </c>
      <c r="S87" s="349">
        <f t="shared" si="7"/>
        <v>21</v>
      </c>
    </row>
    <row r="88" spans="1:19" s="39" customFormat="1" ht="23.25" customHeight="1">
      <c r="A88"/>
      <c r="B88" s="254" t="s">
        <v>317</v>
      </c>
      <c r="C88" s="255" t="s">
        <v>308</v>
      </c>
      <c r="D88" s="259" t="s">
        <v>309</v>
      </c>
      <c r="E88" s="259" t="s">
        <v>318</v>
      </c>
      <c r="F88" s="258" t="s">
        <v>100</v>
      </c>
      <c r="G88" s="258" t="s">
        <v>100</v>
      </c>
      <c r="H88" s="258" t="s">
        <v>100</v>
      </c>
      <c r="I88" s="258" t="s">
        <v>100</v>
      </c>
      <c r="J88" s="258" t="s">
        <v>100</v>
      </c>
      <c r="K88" s="258" t="s">
        <v>100</v>
      </c>
      <c r="L88" s="258" t="s">
        <v>100</v>
      </c>
      <c r="M88" s="258" t="s">
        <v>100</v>
      </c>
      <c r="N88" s="258" t="s">
        <v>100</v>
      </c>
      <c r="O88" s="350">
        <v>24</v>
      </c>
      <c r="P88" s="260">
        <v>12</v>
      </c>
      <c r="Q88" s="350">
        <v>0</v>
      </c>
      <c r="R88" s="600">
        <v>0</v>
      </c>
      <c r="S88" s="349">
        <f t="shared" si="7"/>
        <v>36</v>
      </c>
    </row>
    <row r="89" spans="1:19" s="39" customFormat="1" ht="23.25" customHeight="1">
      <c r="A89"/>
      <c r="B89" s="254" t="s">
        <v>319</v>
      </c>
      <c r="C89" s="255" t="s">
        <v>46</v>
      </c>
      <c r="D89" s="259" t="s">
        <v>309</v>
      </c>
      <c r="E89" s="259" t="s">
        <v>316</v>
      </c>
      <c r="F89" s="258" t="s">
        <v>100</v>
      </c>
      <c r="G89" s="258" t="s">
        <v>100</v>
      </c>
      <c r="H89" s="258" t="s">
        <v>100</v>
      </c>
      <c r="I89" s="258" t="s">
        <v>100</v>
      </c>
      <c r="J89" s="258" t="s">
        <v>100</v>
      </c>
      <c r="K89" s="258" t="s">
        <v>100</v>
      </c>
      <c r="L89" s="258" t="s">
        <v>100</v>
      </c>
      <c r="M89" s="258" t="s">
        <v>100</v>
      </c>
      <c r="N89" s="258" t="s">
        <v>100</v>
      </c>
      <c r="O89" s="258">
        <v>0</v>
      </c>
      <c r="P89" s="260">
        <v>12</v>
      </c>
      <c r="Q89" s="350">
        <v>0</v>
      </c>
      <c r="R89" s="600">
        <v>0</v>
      </c>
      <c r="S89" s="349">
        <f t="shared" si="7"/>
        <v>12</v>
      </c>
    </row>
    <row r="90" spans="1:19" s="39" customFormat="1" ht="23.25" customHeight="1">
      <c r="A90"/>
      <c r="B90" s="254" t="s">
        <v>288</v>
      </c>
      <c r="C90" s="255" t="s">
        <v>91</v>
      </c>
      <c r="D90" s="259" t="s">
        <v>309</v>
      </c>
      <c r="E90" s="259" t="s">
        <v>316</v>
      </c>
      <c r="F90" s="258" t="s">
        <v>100</v>
      </c>
      <c r="G90" s="258" t="s">
        <v>100</v>
      </c>
      <c r="H90" s="258" t="s">
        <v>100</v>
      </c>
      <c r="I90" s="258" t="s">
        <v>100</v>
      </c>
      <c r="J90" s="258" t="s">
        <v>100</v>
      </c>
      <c r="K90" s="258" t="s">
        <v>100</v>
      </c>
      <c r="L90" s="258" t="s">
        <v>100</v>
      </c>
      <c r="M90" s="258" t="s">
        <v>100</v>
      </c>
      <c r="N90" s="258" t="s">
        <v>100</v>
      </c>
      <c r="O90" s="258" t="s">
        <v>100</v>
      </c>
      <c r="P90" s="260">
        <v>16</v>
      </c>
      <c r="Q90" s="350">
        <v>0</v>
      </c>
      <c r="R90" s="600">
        <v>0</v>
      </c>
      <c r="S90" s="349">
        <f t="shared" si="7"/>
        <v>16</v>
      </c>
    </row>
    <row r="91" spans="1:19" s="39" customFormat="1" ht="23.25" customHeight="1">
      <c r="A91"/>
      <c r="B91" s="254" t="s">
        <v>383</v>
      </c>
      <c r="C91" s="255" t="s">
        <v>308</v>
      </c>
      <c r="D91" s="259" t="s">
        <v>309</v>
      </c>
      <c r="E91" s="259" t="s">
        <v>318</v>
      </c>
      <c r="F91" s="258" t="s">
        <v>100</v>
      </c>
      <c r="G91" s="258" t="s">
        <v>100</v>
      </c>
      <c r="H91" s="258" t="s">
        <v>100</v>
      </c>
      <c r="I91" s="258" t="s">
        <v>100</v>
      </c>
      <c r="J91" s="258" t="s">
        <v>100</v>
      </c>
      <c r="K91" s="258" t="s">
        <v>100</v>
      </c>
      <c r="L91" s="258" t="s">
        <v>100</v>
      </c>
      <c r="M91" s="258" t="s">
        <v>100</v>
      </c>
      <c r="N91" s="258" t="s">
        <v>100</v>
      </c>
      <c r="O91" s="258">
        <v>0</v>
      </c>
      <c r="P91" s="260">
        <v>0</v>
      </c>
      <c r="Q91" s="350">
        <v>0</v>
      </c>
      <c r="R91" s="600">
        <v>0</v>
      </c>
      <c r="S91" s="349">
        <f t="shared" si="7"/>
        <v>0</v>
      </c>
    </row>
    <row r="92" spans="1:19" s="39" customFormat="1" ht="23.25" customHeight="1">
      <c r="A92"/>
      <c r="B92" s="254" t="s">
        <v>320</v>
      </c>
      <c r="C92" s="255" t="s">
        <v>38</v>
      </c>
      <c r="D92" s="259" t="s">
        <v>309</v>
      </c>
      <c r="E92" s="259" t="s">
        <v>316</v>
      </c>
      <c r="F92" s="258" t="s">
        <v>100</v>
      </c>
      <c r="G92" s="258" t="s">
        <v>100</v>
      </c>
      <c r="H92" s="258" t="s">
        <v>100</v>
      </c>
      <c r="I92" s="258" t="s">
        <v>100</v>
      </c>
      <c r="J92" s="258" t="s">
        <v>100</v>
      </c>
      <c r="K92" s="258" t="s">
        <v>100</v>
      </c>
      <c r="L92" s="258" t="s">
        <v>100</v>
      </c>
      <c r="M92" s="258" t="s">
        <v>100</v>
      </c>
      <c r="N92" s="258" t="s">
        <v>100</v>
      </c>
      <c r="O92" s="350">
        <v>0</v>
      </c>
      <c r="P92" s="260">
        <v>47</v>
      </c>
      <c r="Q92" s="350">
        <v>0</v>
      </c>
      <c r="R92" s="600">
        <v>0</v>
      </c>
      <c r="S92" s="349">
        <f t="shared" si="7"/>
        <v>47</v>
      </c>
    </row>
    <row r="93" spans="1:19" s="39" customFormat="1" ht="23.25" customHeight="1">
      <c r="A93"/>
      <c r="B93" s="254" t="s">
        <v>321</v>
      </c>
      <c r="C93" s="255" t="s">
        <v>53</v>
      </c>
      <c r="D93" s="259" t="s">
        <v>309</v>
      </c>
      <c r="E93" s="259" t="s">
        <v>316</v>
      </c>
      <c r="F93" s="258" t="s">
        <v>100</v>
      </c>
      <c r="G93" s="258" t="s">
        <v>100</v>
      </c>
      <c r="H93" s="258" t="s">
        <v>100</v>
      </c>
      <c r="I93" s="258" t="s">
        <v>100</v>
      </c>
      <c r="J93" s="258" t="s">
        <v>100</v>
      </c>
      <c r="K93" s="258" t="s">
        <v>100</v>
      </c>
      <c r="L93" s="258" t="s">
        <v>100</v>
      </c>
      <c r="M93" s="258" t="s">
        <v>100</v>
      </c>
      <c r="N93" s="258" t="s">
        <v>100</v>
      </c>
      <c r="O93" s="350">
        <v>0</v>
      </c>
      <c r="P93" s="260">
        <v>15</v>
      </c>
      <c r="Q93" s="350">
        <v>0</v>
      </c>
      <c r="R93" s="600">
        <v>0</v>
      </c>
      <c r="S93" s="349">
        <f t="shared" si="7"/>
        <v>15</v>
      </c>
    </row>
    <row r="94" spans="1:19" s="39" customFormat="1" ht="23.25" customHeight="1">
      <c r="A94"/>
      <c r="B94" s="254" t="s">
        <v>307</v>
      </c>
      <c r="C94" s="255" t="s">
        <v>308</v>
      </c>
      <c r="D94" s="259" t="s">
        <v>309</v>
      </c>
      <c r="E94" s="259" t="s">
        <v>316</v>
      </c>
      <c r="F94" s="258" t="s">
        <v>100</v>
      </c>
      <c r="G94" s="258" t="s">
        <v>100</v>
      </c>
      <c r="H94" s="258" t="s">
        <v>100</v>
      </c>
      <c r="I94" s="258" t="s">
        <v>100</v>
      </c>
      <c r="J94" s="258" t="s">
        <v>100</v>
      </c>
      <c r="K94" s="258" t="s">
        <v>100</v>
      </c>
      <c r="L94" s="258" t="s">
        <v>100</v>
      </c>
      <c r="M94" s="258" t="s">
        <v>100</v>
      </c>
      <c r="N94" s="258" t="s">
        <v>100</v>
      </c>
      <c r="O94" s="258" t="s">
        <v>100</v>
      </c>
      <c r="P94" s="260">
        <v>13</v>
      </c>
      <c r="Q94" s="350">
        <v>0</v>
      </c>
      <c r="R94" s="600">
        <v>0</v>
      </c>
      <c r="S94" s="349">
        <f t="shared" si="7"/>
        <v>13</v>
      </c>
    </row>
    <row r="95" spans="1:19" s="39" customFormat="1" ht="23.25" customHeight="1">
      <c r="A95"/>
      <c r="B95" s="254" t="s">
        <v>323</v>
      </c>
      <c r="C95" s="255" t="s">
        <v>308</v>
      </c>
      <c r="D95" s="259" t="s">
        <v>309</v>
      </c>
      <c r="E95" s="259" t="s">
        <v>316</v>
      </c>
      <c r="F95" s="258" t="s">
        <v>100</v>
      </c>
      <c r="G95" s="258" t="s">
        <v>100</v>
      </c>
      <c r="H95" s="258" t="s">
        <v>100</v>
      </c>
      <c r="I95" s="258" t="s">
        <v>100</v>
      </c>
      <c r="J95" s="258" t="s">
        <v>100</v>
      </c>
      <c r="K95" s="258" t="s">
        <v>100</v>
      </c>
      <c r="L95" s="258" t="s">
        <v>100</v>
      </c>
      <c r="M95" s="258" t="s">
        <v>100</v>
      </c>
      <c r="N95" s="258" t="s">
        <v>100</v>
      </c>
      <c r="O95" s="258" t="s">
        <v>100</v>
      </c>
      <c r="P95" s="260">
        <v>35</v>
      </c>
      <c r="Q95" s="350">
        <v>0</v>
      </c>
      <c r="R95" s="600">
        <v>0</v>
      </c>
      <c r="S95" s="349">
        <f t="shared" si="7"/>
        <v>35</v>
      </c>
    </row>
    <row r="96" spans="1:19" s="39" customFormat="1" ht="23.25" customHeight="1">
      <c r="A96"/>
      <c r="B96" s="254" t="s">
        <v>324</v>
      </c>
      <c r="C96" s="255" t="s">
        <v>308</v>
      </c>
      <c r="D96" s="259" t="s">
        <v>309</v>
      </c>
      <c r="E96" s="259" t="s">
        <v>316</v>
      </c>
      <c r="F96" s="258" t="s">
        <v>100</v>
      </c>
      <c r="G96" s="258" t="s">
        <v>100</v>
      </c>
      <c r="H96" s="258" t="s">
        <v>100</v>
      </c>
      <c r="I96" s="258" t="s">
        <v>100</v>
      </c>
      <c r="J96" s="258" t="s">
        <v>100</v>
      </c>
      <c r="K96" s="258" t="s">
        <v>100</v>
      </c>
      <c r="L96" s="258" t="s">
        <v>100</v>
      </c>
      <c r="M96" s="258" t="s">
        <v>100</v>
      </c>
      <c r="N96" s="258" t="s">
        <v>100</v>
      </c>
      <c r="O96" s="258" t="s">
        <v>100</v>
      </c>
      <c r="P96" s="260">
        <v>21</v>
      </c>
      <c r="Q96" s="350">
        <v>0</v>
      </c>
      <c r="R96" s="600">
        <v>0</v>
      </c>
      <c r="S96" s="349">
        <f t="shared" si="7"/>
        <v>21</v>
      </c>
    </row>
    <row r="97" spans="1:19" s="39" customFormat="1" ht="23.25" customHeight="1">
      <c r="A97"/>
      <c r="B97" s="254" t="s">
        <v>325</v>
      </c>
      <c r="C97" s="255" t="s">
        <v>38</v>
      </c>
      <c r="D97" s="259" t="s">
        <v>322</v>
      </c>
      <c r="E97" s="259" t="s">
        <v>326</v>
      </c>
      <c r="F97" s="258" t="s">
        <v>100</v>
      </c>
      <c r="G97" s="258" t="s">
        <v>100</v>
      </c>
      <c r="H97" s="258" t="s">
        <v>100</v>
      </c>
      <c r="I97" s="258" t="s">
        <v>100</v>
      </c>
      <c r="J97" s="258" t="s">
        <v>100</v>
      </c>
      <c r="K97" s="258" t="s">
        <v>100</v>
      </c>
      <c r="L97" s="258" t="s">
        <v>100</v>
      </c>
      <c r="M97" s="258" t="s">
        <v>100</v>
      </c>
      <c r="N97" s="258" t="s">
        <v>100</v>
      </c>
      <c r="O97" s="258" t="s">
        <v>100</v>
      </c>
      <c r="P97" s="258" t="s">
        <v>100</v>
      </c>
      <c r="Q97" s="258" t="s">
        <v>100</v>
      </c>
      <c r="R97" s="600">
        <v>39</v>
      </c>
      <c r="S97" s="349">
        <f t="shared" si="7"/>
        <v>39</v>
      </c>
    </row>
    <row r="98" spans="1:19" s="39" customFormat="1" ht="23.25" customHeight="1">
      <c r="A98"/>
      <c r="B98" s="254" t="s">
        <v>327</v>
      </c>
      <c r="C98" s="255" t="s">
        <v>42</v>
      </c>
      <c r="D98" s="259" t="s">
        <v>322</v>
      </c>
      <c r="E98" s="259" t="s">
        <v>326</v>
      </c>
      <c r="F98" s="258" t="s">
        <v>100</v>
      </c>
      <c r="G98" s="258" t="s">
        <v>100</v>
      </c>
      <c r="H98" s="258" t="s">
        <v>100</v>
      </c>
      <c r="I98" s="258" t="s">
        <v>100</v>
      </c>
      <c r="J98" s="258" t="s">
        <v>100</v>
      </c>
      <c r="K98" s="258" t="s">
        <v>100</v>
      </c>
      <c r="L98" s="258" t="s">
        <v>100</v>
      </c>
      <c r="M98" s="258" t="s">
        <v>100</v>
      </c>
      <c r="N98" s="258" t="s">
        <v>100</v>
      </c>
      <c r="O98" s="258" t="s">
        <v>100</v>
      </c>
      <c r="P98" s="258" t="s">
        <v>100</v>
      </c>
      <c r="Q98" s="258" t="s">
        <v>100</v>
      </c>
      <c r="R98" s="600">
        <v>17</v>
      </c>
      <c r="S98" s="349">
        <f t="shared" si="7"/>
        <v>17</v>
      </c>
    </row>
    <row r="99" spans="1:19" s="39" customFormat="1" ht="23.25" customHeight="1">
      <c r="A99"/>
      <c r="B99" s="254" t="s">
        <v>317</v>
      </c>
      <c r="C99" s="255" t="s">
        <v>308</v>
      </c>
      <c r="D99" s="259" t="s">
        <v>322</v>
      </c>
      <c r="E99" s="259" t="s">
        <v>328</v>
      </c>
      <c r="F99" s="258" t="s">
        <v>100</v>
      </c>
      <c r="G99" s="258" t="s">
        <v>100</v>
      </c>
      <c r="H99" s="258" t="s">
        <v>100</v>
      </c>
      <c r="I99" s="258" t="s">
        <v>100</v>
      </c>
      <c r="J99" s="258" t="s">
        <v>100</v>
      </c>
      <c r="K99" s="258" t="s">
        <v>100</v>
      </c>
      <c r="L99" s="258" t="s">
        <v>100</v>
      </c>
      <c r="M99" s="258" t="s">
        <v>100</v>
      </c>
      <c r="N99" s="258" t="s">
        <v>100</v>
      </c>
      <c r="O99" s="258" t="s">
        <v>100</v>
      </c>
      <c r="P99" s="258" t="s">
        <v>100</v>
      </c>
      <c r="Q99" s="258" t="s">
        <v>100</v>
      </c>
      <c r="R99" s="600">
        <v>19</v>
      </c>
      <c r="S99" s="349">
        <f t="shared" si="7"/>
        <v>19</v>
      </c>
    </row>
    <row r="100" spans="1:19" s="39" customFormat="1" ht="23.25" customHeight="1">
      <c r="A100"/>
      <c r="B100" s="254" t="s">
        <v>329</v>
      </c>
      <c r="C100" s="255" t="s">
        <v>308</v>
      </c>
      <c r="D100" s="259" t="s">
        <v>322</v>
      </c>
      <c r="E100" s="259" t="s">
        <v>328</v>
      </c>
      <c r="F100" s="258" t="s">
        <v>100</v>
      </c>
      <c r="G100" s="258" t="s">
        <v>100</v>
      </c>
      <c r="H100" s="258" t="s">
        <v>100</v>
      </c>
      <c r="I100" s="258" t="s">
        <v>100</v>
      </c>
      <c r="J100" s="258" t="s">
        <v>100</v>
      </c>
      <c r="K100" s="258" t="s">
        <v>100</v>
      </c>
      <c r="L100" s="258" t="s">
        <v>100</v>
      </c>
      <c r="M100" s="258" t="s">
        <v>100</v>
      </c>
      <c r="N100" s="258" t="s">
        <v>100</v>
      </c>
      <c r="O100" s="258" t="s">
        <v>100</v>
      </c>
      <c r="P100" s="258" t="s">
        <v>100</v>
      </c>
      <c r="Q100" s="258" t="s">
        <v>100</v>
      </c>
      <c r="R100" s="600">
        <v>30</v>
      </c>
      <c r="S100" s="349">
        <f t="shared" si="7"/>
        <v>30</v>
      </c>
    </row>
    <row r="101" spans="1:19" s="39" customFormat="1" ht="23.25" customHeight="1">
      <c r="A101"/>
      <c r="B101" s="254" t="s">
        <v>382</v>
      </c>
      <c r="C101" s="255" t="s">
        <v>308</v>
      </c>
      <c r="D101" s="259" t="s">
        <v>322</v>
      </c>
      <c r="E101" s="259" t="s">
        <v>328</v>
      </c>
      <c r="F101" s="258" t="s">
        <v>100</v>
      </c>
      <c r="G101" s="258" t="s">
        <v>100</v>
      </c>
      <c r="H101" s="258" t="s">
        <v>100</v>
      </c>
      <c r="I101" s="258" t="s">
        <v>100</v>
      </c>
      <c r="J101" s="258" t="s">
        <v>100</v>
      </c>
      <c r="K101" s="258" t="s">
        <v>100</v>
      </c>
      <c r="L101" s="258" t="s">
        <v>100</v>
      </c>
      <c r="M101" s="258" t="s">
        <v>100</v>
      </c>
      <c r="N101" s="258" t="s">
        <v>100</v>
      </c>
      <c r="O101" s="258" t="s">
        <v>100</v>
      </c>
      <c r="P101" s="258" t="s">
        <v>100</v>
      </c>
      <c r="Q101" s="258" t="s">
        <v>100</v>
      </c>
      <c r="R101" s="600">
        <v>29</v>
      </c>
      <c r="S101" s="349">
        <f t="shared" si="7"/>
        <v>29</v>
      </c>
    </row>
    <row r="102" spans="1:19" s="39" customFormat="1" ht="23.25" customHeight="1">
      <c r="A102"/>
      <c r="B102" s="254" t="s">
        <v>323</v>
      </c>
      <c r="C102" s="255" t="s">
        <v>308</v>
      </c>
      <c r="D102" s="259" t="s">
        <v>322</v>
      </c>
      <c r="E102" s="259" t="s">
        <v>328</v>
      </c>
      <c r="F102" s="258" t="s">
        <v>100</v>
      </c>
      <c r="G102" s="258" t="s">
        <v>100</v>
      </c>
      <c r="H102" s="258" t="s">
        <v>100</v>
      </c>
      <c r="I102" s="258" t="s">
        <v>100</v>
      </c>
      <c r="J102" s="258" t="s">
        <v>100</v>
      </c>
      <c r="K102" s="258" t="s">
        <v>100</v>
      </c>
      <c r="L102" s="258" t="s">
        <v>100</v>
      </c>
      <c r="M102" s="258" t="s">
        <v>100</v>
      </c>
      <c r="N102" s="258" t="s">
        <v>100</v>
      </c>
      <c r="O102" s="258" t="s">
        <v>100</v>
      </c>
      <c r="P102" s="258" t="s">
        <v>100</v>
      </c>
      <c r="Q102" s="258" t="s">
        <v>100</v>
      </c>
      <c r="R102" s="600">
        <v>41</v>
      </c>
      <c r="S102" s="349">
        <f t="shared" si="7"/>
        <v>41</v>
      </c>
    </row>
    <row r="103" spans="1:19" s="39" customFormat="1" ht="23.25" customHeight="1">
      <c r="A103"/>
      <c r="B103" s="254" t="s">
        <v>324</v>
      </c>
      <c r="C103" s="255" t="s">
        <v>308</v>
      </c>
      <c r="D103" s="259" t="s">
        <v>322</v>
      </c>
      <c r="E103" s="259" t="s">
        <v>328</v>
      </c>
      <c r="F103" s="258" t="s">
        <v>100</v>
      </c>
      <c r="G103" s="258" t="s">
        <v>100</v>
      </c>
      <c r="H103" s="258" t="s">
        <v>100</v>
      </c>
      <c r="I103" s="258" t="s">
        <v>100</v>
      </c>
      <c r="J103" s="258" t="s">
        <v>100</v>
      </c>
      <c r="K103" s="258" t="s">
        <v>100</v>
      </c>
      <c r="L103" s="258" t="s">
        <v>100</v>
      </c>
      <c r="M103" s="258" t="s">
        <v>100</v>
      </c>
      <c r="N103" s="258" t="s">
        <v>100</v>
      </c>
      <c r="O103" s="258" t="s">
        <v>100</v>
      </c>
      <c r="P103" s="258" t="s">
        <v>100</v>
      </c>
      <c r="Q103" s="258" t="s">
        <v>100</v>
      </c>
      <c r="R103" s="600">
        <v>40</v>
      </c>
      <c r="S103" s="349">
        <f t="shared" si="7"/>
        <v>40</v>
      </c>
    </row>
    <row r="104" spans="1:19" s="39" customFormat="1" ht="23.25" customHeight="1">
      <c r="A104"/>
      <c r="B104" s="254" t="s">
        <v>319</v>
      </c>
      <c r="C104" s="255" t="s">
        <v>46</v>
      </c>
      <c r="D104" s="259" t="s">
        <v>330</v>
      </c>
      <c r="E104" s="259" t="s">
        <v>328</v>
      </c>
      <c r="F104" s="258" t="s">
        <v>100</v>
      </c>
      <c r="G104" s="258" t="s">
        <v>100</v>
      </c>
      <c r="H104" s="258" t="s">
        <v>100</v>
      </c>
      <c r="I104" s="258" t="s">
        <v>100</v>
      </c>
      <c r="J104" s="258" t="s">
        <v>100</v>
      </c>
      <c r="K104" s="258" t="s">
        <v>100</v>
      </c>
      <c r="L104" s="258" t="s">
        <v>100</v>
      </c>
      <c r="M104" s="258" t="s">
        <v>100</v>
      </c>
      <c r="N104" s="258" t="s">
        <v>100</v>
      </c>
      <c r="O104" s="258" t="s">
        <v>100</v>
      </c>
      <c r="P104" s="258" t="s">
        <v>100</v>
      </c>
      <c r="Q104" s="258" t="s">
        <v>100</v>
      </c>
      <c r="R104" s="600">
        <v>5</v>
      </c>
      <c r="S104" s="349">
        <f t="shared" si="7"/>
        <v>5</v>
      </c>
    </row>
    <row r="105" spans="1:19" s="39" customFormat="1" ht="23.25" customHeight="1">
      <c r="A105"/>
      <c r="B105" s="254" t="s">
        <v>666</v>
      </c>
      <c r="C105" s="255" t="s">
        <v>29</v>
      </c>
      <c r="D105" s="259" t="s">
        <v>326</v>
      </c>
      <c r="E105" s="259" t="s">
        <v>667</v>
      </c>
      <c r="F105" s="258" t="s">
        <v>100</v>
      </c>
      <c r="G105" s="258" t="s">
        <v>100</v>
      </c>
      <c r="H105" s="258" t="s">
        <v>100</v>
      </c>
      <c r="I105" s="258" t="s">
        <v>100</v>
      </c>
      <c r="J105" s="258" t="s">
        <v>100</v>
      </c>
      <c r="K105" s="258" t="s">
        <v>100</v>
      </c>
      <c r="L105" s="258" t="s">
        <v>100</v>
      </c>
      <c r="M105" s="258" t="s">
        <v>100</v>
      </c>
      <c r="N105" s="258" t="s">
        <v>100</v>
      </c>
      <c r="O105" s="258" t="s">
        <v>100</v>
      </c>
      <c r="P105" s="258" t="s">
        <v>100</v>
      </c>
      <c r="Q105" s="258" t="s">
        <v>100</v>
      </c>
      <c r="R105" s="600">
        <v>0</v>
      </c>
      <c r="S105" s="349">
        <f t="shared" si="7"/>
        <v>0</v>
      </c>
    </row>
    <row r="106" spans="1:19" s="39" customFormat="1" ht="23.25" customHeight="1" thickBot="1">
      <c r="A106"/>
      <c r="B106" s="351" t="s">
        <v>384</v>
      </c>
      <c r="C106" s="352"/>
      <c r="D106" s="353"/>
      <c r="E106" s="353"/>
      <c r="F106" s="154">
        <f t="shared" ref="F106:N106" si="8">SUM(F66:F86)</f>
        <v>51</v>
      </c>
      <c r="G106" s="154">
        <f t="shared" si="8"/>
        <v>1</v>
      </c>
      <c r="H106" s="154">
        <f t="shared" si="8"/>
        <v>28</v>
      </c>
      <c r="I106" s="154">
        <f t="shared" si="8"/>
        <v>54</v>
      </c>
      <c r="J106" s="154">
        <f t="shared" si="8"/>
        <v>99</v>
      </c>
      <c r="K106" s="154">
        <f t="shared" si="8"/>
        <v>84</v>
      </c>
      <c r="L106" s="154">
        <f t="shared" si="8"/>
        <v>49</v>
      </c>
      <c r="M106" s="354">
        <f t="shared" si="8"/>
        <v>56</v>
      </c>
      <c r="N106" s="154">
        <f t="shared" si="8"/>
        <v>129</v>
      </c>
      <c r="O106" s="458">
        <f>SUM(O66:O93)</f>
        <v>74</v>
      </c>
      <c r="P106" s="458">
        <f>SUM(P66:P93)</f>
        <v>206</v>
      </c>
      <c r="Q106" s="354">
        <f>SUM(Q66:Q93)</f>
        <v>0</v>
      </c>
      <c r="R106" s="354">
        <f>SUM(R66:R105)</f>
        <v>220</v>
      </c>
      <c r="S106" s="484">
        <f>SUM(F106:R106)</f>
        <v>1051</v>
      </c>
    </row>
    <row r="107" spans="1:19" s="39" customFormat="1" ht="23.25" customHeight="1">
      <c r="A107"/>
      <c r="B107" s="20" t="s">
        <v>11</v>
      </c>
      <c r="C107" s="255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</row>
    <row r="108" spans="1:19" s="39" customFormat="1" ht="23.25" customHeight="1">
      <c r="A108"/>
      <c r="B108" s="485"/>
      <c r="C108" s="255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</row>
    <row r="109" spans="1:19" s="39" customFormat="1" ht="23.25" customHeight="1">
      <c r="A109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s="39" customFormat="1" ht="23.25" customHeight="1" thickBot="1">
      <c r="A110"/>
      <c r="B110" s="51" t="s">
        <v>557</v>
      </c>
      <c r="C110" s="51"/>
      <c r="D110" s="53"/>
      <c r="E110" s="53"/>
      <c r="F110" s="52"/>
      <c r="G110" s="52"/>
      <c r="H110" s="53"/>
      <c r="I110" s="54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s="39" customFormat="1" ht="23.25" customHeight="1">
      <c r="A111"/>
      <c r="B111" s="342" t="s">
        <v>385</v>
      </c>
      <c r="C111" s="344">
        <v>2006</v>
      </c>
      <c r="D111" s="344">
        <v>2007</v>
      </c>
      <c r="E111" s="344">
        <v>2008</v>
      </c>
      <c r="F111" s="344">
        <v>2009</v>
      </c>
      <c r="G111" s="344">
        <v>2010</v>
      </c>
      <c r="H111" s="344">
        <v>2011</v>
      </c>
      <c r="I111" s="344">
        <v>2012</v>
      </c>
      <c r="J111" s="344">
        <v>2013</v>
      </c>
      <c r="K111" s="344">
        <v>2014</v>
      </c>
      <c r="L111" s="344">
        <v>2015</v>
      </c>
      <c r="M111" s="330">
        <v>2016</v>
      </c>
      <c r="N111" s="330">
        <v>2017</v>
      </c>
      <c r="O111" s="125">
        <v>2018</v>
      </c>
      <c r="P111" s="345" t="s">
        <v>102</v>
      </c>
      <c r="Q111" s="112"/>
      <c r="R111" s="112"/>
      <c r="S111" s="112"/>
    </row>
    <row r="112" spans="1:19" s="39" customFormat="1" ht="23.25" customHeight="1">
      <c r="A112"/>
      <c r="B112" s="346" t="s">
        <v>386</v>
      </c>
      <c r="C112" s="347" t="s">
        <v>100</v>
      </c>
      <c r="D112" s="347" t="s">
        <v>100</v>
      </c>
      <c r="E112" s="347" t="s">
        <v>100</v>
      </c>
      <c r="F112" s="347" t="s">
        <v>100</v>
      </c>
      <c r="G112" s="347" t="s">
        <v>100</v>
      </c>
      <c r="H112" s="347" t="s">
        <v>100</v>
      </c>
      <c r="I112" s="347" t="s">
        <v>100</v>
      </c>
      <c r="J112" s="348" t="s">
        <v>100</v>
      </c>
      <c r="K112" s="348">
        <v>2</v>
      </c>
      <c r="L112" s="348">
        <v>2</v>
      </c>
      <c r="M112" s="348">
        <v>4</v>
      </c>
      <c r="N112" s="348">
        <v>2</v>
      </c>
      <c r="O112" s="481">
        <v>2</v>
      </c>
      <c r="P112" s="349">
        <f t="shared" ref="P112:P119" si="9">SUM(C112:O112)</f>
        <v>12</v>
      </c>
      <c r="Q112" s="348"/>
      <c r="R112" s="348"/>
      <c r="S112" s="348"/>
    </row>
    <row r="113" spans="1:19" s="39" customFormat="1" ht="23.25" customHeight="1">
      <c r="A113"/>
      <c r="B113" s="254" t="s">
        <v>387</v>
      </c>
      <c r="C113" s="255" t="s">
        <v>100</v>
      </c>
      <c r="D113" s="255" t="s">
        <v>100</v>
      </c>
      <c r="E113" s="255" t="s">
        <v>100</v>
      </c>
      <c r="F113" s="255" t="s">
        <v>100</v>
      </c>
      <c r="G113" s="255" t="s">
        <v>100</v>
      </c>
      <c r="H113" s="255" t="s">
        <v>100</v>
      </c>
      <c r="I113" s="255" t="s">
        <v>100</v>
      </c>
      <c r="J113" s="260" t="s">
        <v>100</v>
      </c>
      <c r="K113" s="260">
        <v>3</v>
      </c>
      <c r="L113" s="355">
        <v>4</v>
      </c>
      <c r="M113" s="355">
        <v>6</v>
      </c>
      <c r="N113" s="355">
        <v>6</v>
      </c>
      <c r="O113" s="601">
        <v>6</v>
      </c>
      <c r="P113" s="349">
        <f t="shared" si="9"/>
        <v>25</v>
      </c>
      <c r="Q113" s="348"/>
      <c r="R113" s="260"/>
      <c r="S113" s="260"/>
    </row>
    <row r="114" spans="1:19" s="39" customFormat="1" ht="23.25" customHeight="1">
      <c r="A114"/>
      <c r="B114" s="254" t="s">
        <v>388</v>
      </c>
      <c r="C114" s="255" t="s">
        <v>100</v>
      </c>
      <c r="D114" s="255" t="s">
        <v>100</v>
      </c>
      <c r="E114" s="255" t="s">
        <v>100</v>
      </c>
      <c r="F114" s="255" t="s">
        <v>100</v>
      </c>
      <c r="G114" s="255" t="s">
        <v>100</v>
      </c>
      <c r="H114" s="255" t="s">
        <v>100</v>
      </c>
      <c r="I114" s="255" t="s">
        <v>100</v>
      </c>
      <c r="J114" s="260" t="s">
        <v>100</v>
      </c>
      <c r="K114" s="260">
        <v>1</v>
      </c>
      <c r="L114" s="355">
        <v>4</v>
      </c>
      <c r="M114" s="355">
        <v>7</v>
      </c>
      <c r="N114" s="355">
        <v>2</v>
      </c>
      <c r="O114" s="601">
        <v>2</v>
      </c>
      <c r="P114" s="349">
        <f t="shared" si="9"/>
        <v>16</v>
      </c>
      <c r="Q114" s="348"/>
      <c r="R114" s="260"/>
      <c r="S114" s="260"/>
    </row>
    <row r="115" spans="1:19" s="39" customFormat="1" ht="23.25" customHeight="1">
      <c r="A115"/>
      <c r="B115" s="254" t="s">
        <v>389</v>
      </c>
      <c r="C115" s="255" t="s">
        <v>100</v>
      </c>
      <c r="D115" s="255" t="s">
        <v>100</v>
      </c>
      <c r="E115" s="255" t="s">
        <v>100</v>
      </c>
      <c r="F115" s="255" t="s">
        <v>100</v>
      </c>
      <c r="G115" s="255" t="s">
        <v>100</v>
      </c>
      <c r="H115" s="255" t="s">
        <v>100</v>
      </c>
      <c r="I115" s="255" t="s">
        <v>100</v>
      </c>
      <c r="J115" s="260" t="s">
        <v>100</v>
      </c>
      <c r="K115" s="260">
        <v>3</v>
      </c>
      <c r="L115" s="355">
        <v>2</v>
      </c>
      <c r="M115" s="355">
        <v>7</v>
      </c>
      <c r="N115" s="355">
        <v>6</v>
      </c>
      <c r="O115" s="601">
        <v>6</v>
      </c>
      <c r="P115" s="349">
        <f t="shared" si="9"/>
        <v>24</v>
      </c>
      <c r="Q115" s="348"/>
      <c r="R115" s="260"/>
      <c r="S115" s="260"/>
    </row>
    <row r="116" spans="1:19" s="39" customFormat="1" ht="23.25" customHeight="1">
      <c r="A116"/>
      <c r="B116" s="254" t="s">
        <v>390</v>
      </c>
      <c r="C116" s="255" t="s">
        <v>100</v>
      </c>
      <c r="D116" s="255" t="s">
        <v>100</v>
      </c>
      <c r="E116" s="255" t="s">
        <v>100</v>
      </c>
      <c r="F116" s="255" t="s">
        <v>100</v>
      </c>
      <c r="G116" s="255" t="s">
        <v>100</v>
      </c>
      <c r="H116" s="255" t="s">
        <v>100</v>
      </c>
      <c r="I116" s="255" t="s">
        <v>100</v>
      </c>
      <c r="J116" s="260" t="s">
        <v>100</v>
      </c>
      <c r="K116" s="260">
        <v>10</v>
      </c>
      <c r="L116" s="355">
        <v>10</v>
      </c>
      <c r="M116" s="355">
        <v>13</v>
      </c>
      <c r="N116" s="355">
        <v>13</v>
      </c>
      <c r="O116" s="601">
        <v>11</v>
      </c>
      <c r="P116" s="349">
        <f t="shared" si="9"/>
        <v>57</v>
      </c>
      <c r="Q116" s="348"/>
      <c r="R116" s="260"/>
      <c r="S116" s="260"/>
    </row>
    <row r="117" spans="1:19" s="39" customFormat="1" ht="23.25" customHeight="1">
      <c r="A117"/>
      <c r="B117" s="254" t="s">
        <v>391</v>
      </c>
      <c r="C117" s="255" t="s">
        <v>100</v>
      </c>
      <c r="D117" s="255" t="s">
        <v>100</v>
      </c>
      <c r="E117" s="255" t="s">
        <v>100</v>
      </c>
      <c r="F117" s="255" t="s">
        <v>100</v>
      </c>
      <c r="G117" s="255" t="s">
        <v>100</v>
      </c>
      <c r="H117" s="255" t="s">
        <v>100</v>
      </c>
      <c r="I117" s="255" t="s">
        <v>100</v>
      </c>
      <c r="J117" s="260" t="s">
        <v>100</v>
      </c>
      <c r="K117" s="260" t="s">
        <v>100</v>
      </c>
      <c r="L117" s="355" t="s">
        <v>100</v>
      </c>
      <c r="M117" s="355" t="s">
        <v>100</v>
      </c>
      <c r="N117" s="355">
        <v>1</v>
      </c>
      <c r="O117" s="601">
        <v>1</v>
      </c>
      <c r="P117" s="349">
        <f t="shared" si="9"/>
        <v>2</v>
      </c>
      <c r="Q117" s="348"/>
      <c r="R117" s="260"/>
      <c r="S117" s="260"/>
    </row>
    <row r="118" spans="1:19" s="39" customFormat="1" ht="23.25" customHeight="1">
      <c r="A118"/>
      <c r="B118" s="254" t="s">
        <v>677</v>
      </c>
      <c r="C118" s="255" t="s">
        <v>100</v>
      </c>
      <c r="D118" s="255" t="s">
        <v>100</v>
      </c>
      <c r="E118" s="255" t="s">
        <v>100</v>
      </c>
      <c r="F118" s="255" t="s">
        <v>100</v>
      </c>
      <c r="G118" s="255" t="s">
        <v>100</v>
      </c>
      <c r="H118" s="255" t="s">
        <v>100</v>
      </c>
      <c r="I118" s="255" t="s">
        <v>100</v>
      </c>
      <c r="J118" s="255" t="s">
        <v>100</v>
      </c>
      <c r="K118" s="255" t="s">
        <v>100</v>
      </c>
      <c r="L118" s="255" t="s">
        <v>100</v>
      </c>
      <c r="M118" s="255" t="s">
        <v>100</v>
      </c>
      <c r="N118" s="255" t="s">
        <v>100</v>
      </c>
      <c r="O118" s="601">
        <v>0</v>
      </c>
      <c r="P118" s="349">
        <f t="shared" si="9"/>
        <v>0</v>
      </c>
      <c r="Q118" s="348"/>
      <c r="R118" s="260"/>
      <c r="S118" s="260"/>
    </row>
    <row r="119" spans="1:19" s="39" customFormat="1" ht="23.25" customHeight="1">
      <c r="A119"/>
      <c r="B119" s="254" t="s">
        <v>678</v>
      </c>
      <c r="C119" s="255" t="s">
        <v>100</v>
      </c>
      <c r="D119" s="255" t="s">
        <v>100</v>
      </c>
      <c r="E119" s="255" t="s">
        <v>100</v>
      </c>
      <c r="F119" s="255" t="s">
        <v>100</v>
      </c>
      <c r="G119" s="255" t="s">
        <v>100</v>
      </c>
      <c r="H119" s="255" t="s">
        <v>100</v>
      </c>
      <c r="I119" s="255" t="s">
        <v>100</v>
      </c>
      <c r="J119" s="255" t="s">
        <v>100</v>
      </c>
      <c r="K119" s="255" t="s">
        <v>100</v>
      </c>
      <c r="L119" s="255" t="s">
        <v>100</v>
      </c>
      <c r="M119" s="255" t="s">
        <v>100</v>
      </c>
      <c r="N119" s="255" t="s">
        <v>100</v>
      </c>
      <c r="O119" s="601">
        <v>0</v>
      </c>
      <c r="P119" s="349">
        <f t="shared" si="9"/>
        <v>0</v>
      </c>
      <c r="Q119" s="348"/>
      <c r="R119" s="260"/>
      <c r="S119" s="260"/>
    </row>
    <row r="120" spans="1:19" s="39" customFormat="1" ht="23.25" customHeight="1" thickBot="1">
      <c r="A120"/>
      <c r="B120" s="351" t="s">
        <v>384</v>
      </c>
      <c r="C120" s="470">
        <f>SUM(C112:C119)</f>
        <v>0</v>
      </c>
      <c r="D120" s="470">
        <f t="shared" ref="D120:O120" si="10">SUM(D112:D119)</f>
        <v>0</v>
      </c>
      <c r="E120" s="470">
        <f t="shared" si="10"/>
        <v>0</v>
      </c>
      <c r="F120" s="470">
        <f t="shared" si="10"/>
        <v>0</v>
      </c>
      <c r="G120" s="470">
        <f t="shared" si="10"/>
        <v>0</v>
      </c>
      <c r="H120" s="470">
        <f t="shared" si="10"/>
        <v>0</v>
      </c>
      <c r="I120" s="470">
        <f t="shared" si="10"/>
        <v>0</v>
      </c>
      <c r="J120" s="470">
        <f t="shared" si="10"/>
        <v>0</v>
      </c>
      <c r="K120" s="470">
        <f t="shared" si="10"/>
        <v>19</v>
      </c>
      <c r="L120" s="470">
        <f t="shared" si="10"/>
        <v>22</v>
      </c>
      <c r="M120" s="470">
        <f t="shared" si="10"/>
        <v>37</v>
      </c>
      <c r="N120" s="470">
        <f t="shared" si="10"/>
        <v>30</v>
      </c>
      <c r="O120" s="379">
        <f t="shared" si="10"/>
        <v>28</v>
      </c>
      <c r="P120" s="156">
        <f>SUM(C120:O120)</f>
        <v>136</v>
      </c>
      <c r="Q120" s="169"/>
      <c r="R120" s="169"/>
      <c r="S120" s="169"/>
    </row>
    <row r="121" spans="1:19" s="39" customFormat="1" ht="23.25" customHeight="1">
      <c r="A121"/>
      <c r="B121" s="20" t="s">
        <v>11</v>
      </c>
      <c r="C121" s="25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</row>
    <row r="122" spans="1:19" s="39" customFormat="1" ht="23.25" customHeight="1">
      <c r="A122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s="39" customFormat="1" ht="23.25" customHeight="1">
      <c r="A123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s="39" customFormat="1" ht="23.25" customHeight="1">
      <c r="A124"/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</row>
    <row r="125" spans="1:19" s="39" customFormat="1" ht="23.25" customHeight="1">
      <c r="A125"/>
      <c r="B125" s="316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</row>
    <row r="126" spans="1:19" s="39" customFormat="1" ht="23.25" customHeight="1">
      <c r="A126"/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6"/>
      <c r="S126" s="316"/>
    </row>
    <row r="127" spans="1:19" s="39" customFormat="1" ht="23.25" customHeight="1">
      <c r="A127"/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</row>
    <row r="128" spans="1:19" s="39" customFormat="1" ht="23.25" customHeight="1">
      <c r="A128"/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</row>
    <row r="129" spans="1:19" s="39" customFormat="1" ht="23.25" customHeight="1">
      <c r="A129"/>
      <c r="B129" s="316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</row>
    <row r="130" spans="1:19" s="39" customFormat="1" ht="23.25" customHeight="1">
      <c r="A130"/>
      <c r="B130" s="316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</row>
    <row r="131" spans="1:19" s="39" customFormat="1" ht="23.25" customHeight="1">
      <c r="A131"/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</row>
    <row r="132" spans="1:19" s="39" customFormat="1" ht="23.25" customHeight="1">
      <c r="A132"/>
      <c r="B132" s="316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316"/>
    </row>
    <row r="133" spans="1:19" s="39" customFormat="1" ht="23.25" customHeight="1">
      <c r="A133"/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</row>
    <row r="134" spans="1:19" s="39" customFormat="1" ht="23.25" customHeight="1">
      <c r="A134"/>
      <c r="B134" s="316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</row>
    <row r="135" spans="1:19" s="39" customFormat="1" ht="23.25" customHeight="1">
      <c r="A135"/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</row>
    <row r="136" spans="1:19" s="39" customFormat="1" ht="23.25" customHeight="1">
      <c r="A136"/>
      <c r="B136" s="316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  <c r="Q136" s="316"/>
      <c r="R136" s="316"/>
      <c r="S136" s="316"/>
    </row>
    <row r="137" spans="1:19" s="39" customFormat="1" ht="23.25" customHeight="1">
      <c r="A137"/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</row>
    <row r="138" spans="1:19" s="39" customFormat="1" ht="23.25" customHeight="1">
      <c r="A138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</row>
    <row r="139" spans="1:19" s="39" customFormat="1" ht="23.25" customHeight="1">
      <c r="A139"/>
      <c r="B139" s="316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</row>
    <row r="140" spans="1:19" s="39" customFormat="1" ht="23.25" customHeight="1">
      <c r="A140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</row>
    <row r="141" spans="1:19" s="39" customFormat="1" ht="23.25" customHeight="1">
      <c r="A141"/>
      <c r="B141" s="316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</row>
    <row r="142" spans="1:19" s="39" customFormat="1" ht="23.25" customHeight="1">
      <c r="A142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</row>
    <row r="143" spans="1:19" s="39" customFormat="1" ht="23.25" customHeight="1">
      <c r="A143"/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316"/>
    </row>
    <row r="144" spans="1:19" s="39" customFormat="1" ht="23.25" customHeight="1">
      <c r="A144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6"/>
    </row>
    <row r="145" spans="1:19" s="39" customFormat="1" ht="23.25" customHeight="1">
      <c r="A145"/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316"/>
    </row>
    <row r="146" spans="1:19" s="39" customFormat="1" ht="23.25" customHeight="1">
      <c r="A146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</row>
    <row r="147" spans="1:19" s="39" customFormat="1" ht="23.25" customHeight="1">
      <c r="A147"/>
      <c r="B147" s="316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</row>
    <row r="148" spans="1:19" s="39" customFormat="1" ht="23.25" customHeight="1">
      <c r="A148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</row>
    <row r="149" spans="1:19" s="39" customFormat="1" ht="23.25" customHeight="1">
      <c r="A149"/>
      <c r="B149" s="316"/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</row>
    <row r="150" spans="1:19" s="39" customFormat="1" ht="23.25" customHeight="1">
      <c r="A150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</row>
    <row r="151" spans="1:19" s="39" customFormat="1" ht="23.25" customHeight="1">
      <c r="A151"/>
      <c r="B151" s="316"/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316"/>
    </row>
    <row r="152" spans="1:19" s="39" customFormat="1" ht="23.25" customHeight="1">
      <c r="A152"/>
      <c r="B152" s="316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</row>
    <row r="153" spans="1:19" s="39" customFormat="1" ht="23.25" customHeight="1">
      <c r="A153"/>
      <c r="B153" s="316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316"/>
    </row>
    <row r="154" spans="1:19" s="39" customFormat="1" ht="23.25" customHeight="1">
      <c r="A154"/>
      <c r="B154" s="316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</row>
    <row r="155" spans="1:19" s="39" customFormat="1" ht="23.25" customHeight="1">
      <c r="A155"/>
      <c r="B155" s="316"/>
      <c r="C155" s="316"/>
      <c r="D155" s="316"/>
      <c r="E155" s="316"/>
      <c r="F155" s="316"/>
      <c r="G155" s="316"/>
      <c r="H155" s="316"/>
      <c r="I155" s="316"/>
      <c r="J155" s="316"/>
      <c r="K155" s="316"/>
      <c r="L155" s="316"/>
      <c r="M155" s="316"/>
      <c r="N155" s="316"/>
      <c r="O155" s="316"/>
      <c r="P155" s="316"/>
      <c r="Q155" s="316"/>
      <c r="R155" s="316"/>
      <c r="S155" s="316"/>
    </row>
    <row r="156" spans="1:19" s="39" customFormat="1" ht="23.25" customHeight="1">
      <c r="A156"/>
      <c r="B156" s="316"/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</row>
    <row r="157" spans="1:19" s="39" customFormat="1" ht="23.25" customHeight="1">
      <c r="A157"/>
      <c r="B157" s="316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</row>
    <row r="158" spans="1:19" s="39" customFormat="1" ht="23.25" customHeight="1">
      <c r="A158"/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</row>
    <row r="159" spans="1:19" s="39" customFormat="1" ht="23.25" customHeight="1">
      <c r="A159"/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</row>
    <row r="160" spans="1:19" s="39" customFormat="1" ht="23.25" customHeight="1">
      <c r="A160"/>
      <c r="B160" s="316"/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</row>
    <row r="161" spans="1:19" s="39" customFormat="1" ht="23.25" customHeight="1">
      <c r="A161"/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  <c r="L161" s="316"/>
      <c r="M161" s="316"/>
      <c r="N161" s="316"/>
      <c r="O161" s="316"/>
      <c r="P161" s="316"/>
      <c r="Q161" s="316"/>
      <c r="R161" s="316"/>
      <c r="S161" s="316"/>
    </row>
    <row r="162" spans="1:19" s="39" customFormat="1" ht="23.25" customHeight="1">
      <c r="A162"/>
      <c r="B162" s="316"/>
      <c r="C162" s="316"/>
      <c r="D162" s="316"/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</row>
    <row r="163" spans="1:19" s="39" customFormat="1" ht="23.25" customHeight="1">
      <c r="A163"/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316"/>
    </row>
    <row r="164" spans="1:19" s="39" customFormat="1" ht="23.25" customHeight="1">
      <c r="A164"/>
      <c r="B164" s="316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</row>
    <row r="165" spans="1:19" s="39" customFormat="1" ht="23.25" customHeight="1">
      <c r="A165"/>
      <c r="B165" s="316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316"/>
    </row>
    <row r="166" spans="1:19" s="39" customFormat="1" ht="23.25" customHeight="1">
      <c r="A166"/>
      <c r="B166" s="316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</row>
    <row r="167" spans="1:19" s="39" customFormat="1" ht="23.25" customHeight="1">
      <c r="A167"/>
      <c r="B167" s="316"/>
      <c r="C167" s="316"/>
      <c r="D167" s="316"/>
      <c r="E167" s="316"/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316"/>
    </row>
    <row r="168" spans="1:19" s="39" customFormat="1" ht="23.25" customHeight="1">
      <c r="A168"/>
      <c r="B168" s="316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</row>
    <row r="169" spans="1:19" s="39" customFormat="1" ht="23.25" customHeight="1">
      <c r="A169"/>
      <c r="B169" s="316"/>
      <c r="C169" s="316"/>
      <c r="D169" s="316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</row>
    <row r="170" spans="1:19" s="39" customFormat="1" ht="23.25" customHeight="1">
      <c r="A170"/>
      <c r="B170" s="316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316"/>
    </row>
    <row r="171" spans="1:19" s="39" customFormat="1" ht="23.25" customHeight="1">
      <c r="A171"/>
      <c r="B171" s="316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316"/>
    </row>
    <row r="172" spans="1:19" s="39" customFormat="1" ht="23.25" customHeight="1">
      <c r="A172"/>
      <c r="B172" s="316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316"/>
    </row>
    <row r="173" spans="1:19" s="39" customFormat="1" ht="23.25" customHeight="1">
      <c r="A173"/>
      <c r="B173" s="316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6"/>
    </row>
    <row r="174" spans="1:19" s="39" customFormat="1" ht="23.25" customHeight="1">
      <c r="A174"/>
      <c r="B174" s="316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</row>
    <row r="175" spans="1:19" s="39" customFormat="1" ht="23.25" customHeight="1">
      <c r="A175"/>
      <c r="B175" s="316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</row>
    <row r="176" spans="1:19" s="39" customFormat="1" ht="23.25" customHeight="1">
      <c r="A176"/>
      <c r="B176" s="316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  <c r="S176" s="316"/>
    </row>
    <row r="177" spans="1:19" s="39" customFormat="1" ht="23.25" customHeight="1">
      <c r="A177"/>
      <c r="B177" s="316"/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</row>
    <row r="178" spans="1:19" s="39" customFormat="1" ht="23.25" customHeight="1">
      <c r="A178"/>
      <c r="B178" s="316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</row>
    <row r="179" spans="1:19" s="39" customFormat="1" ht="23.25" customHeight="1">
      <c r="A179"/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316"/>
      <c r="S179" s="316"/>
    </row>
    <row r="180" spans="1:19" s="39" customFormat="1" ht="23.25" customHeight="1">
      <c r="A180"/>
    </row>
    <row r="181" spans="1:19" s="39" customFormat="1" ht="23.25" customHeight="1">
      <c r="A181"/>
    </row>
    <row r="182" spans="1:19" s="39" customFormat="1" ht="23.25" customHeight="1">
      <c r="A182"/>
    </row>
    <row r="183" spans="1:19" s="39" customFormat="1" ht="23.25" customHeight="1">
      <c r="A183"/>
    </row>
    <row r="184" spans="1:19" s="39" customFormat="1" ht="23.25" customHeight="1">
      <c r="A184"/>
    </row>
    <row r="185" spans="1:19" s="39" customFormat="1" ht="23.25" customHeight="1">
      <c r="A185"/>
    </row>
    <row r="186" spans="1:19" s="39" customFormat="1" ht="23.25" customHeight="1">
      <c r="A186"/>
    </row>
    <row r="187" spans="1:19" s="39" customFormat="1" ht="23.25" customHeight="1">
      <c r="A187"/>
    </row>
    <row r="188" spans="1:19" s="39" customFormat="1" ht="23.25" customHeight="1">
      <c r="A188"/>
    </row>
    <row r="189" spans="1:19" s="39" customFormat="1" ht="23.25" customHeight="1">
      <c r="A189"/>
    </row>
    <row r="190" spans="1:19" ht="23.25" customHeight="1"/>
    <row r="191" spans="1:19" ht="23.25" customHeight="1"/>
    <row r="192" spans="1:19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</sheetData>
  <conditionalFormatting sqref="P38:Q38 Q51:Q58 Q39:Q49 P39:P58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{4886F0D6-BF67-4EFF-9FCE-8750FBD668DE}</x14:id>
        </ext>
      </extLst>
    </cfRule>
  </conditionalFormatting>
  <conditionalFormatting sqref="P27:Q3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{31B7DBBC-FA57-4F61-9563-1C0DFAFB25A7}</x14:id>
        </ext>
      </extLst>
    </cfRule>
  </conditionalFormatting>
  <conditionalFormatting sqref="S66:S105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{C933E5CA-BF2E-40A4-A555-334D7CA15CB8}</x14:id>
        </ext>
      </extLst>
    </cfRule>
  </conditionalFormatting>
  <conditionalFormatting sqref="P112:Q119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{DCAE179D-9F29-4455-BF2F-8EE4F7231CB7}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86F0D6-BF67-4EFF-9FCE-8750FBD668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P38:Q38 Q51:Q58 Q39:Q49 P39:P58</xm:sqref>
        </x14:conditionalFormatting>
        <x14:conditionalFormatting xmlns:xm="http://schemas.microsoft.com/office/excel/2006/main">
          <x14:cfRule type="dataBar" id="{31B7DBBC-FA57-4F61-9563-1C0DFAFB25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P27:Q35</xm:sqref>
        </x14:conditionalFormatting>
        <x14:conditionalFormatting xmlns:xm="http://schemas.microsoft.com/office/excel/2006/main">
          <x14:cfRule type="dataBar" id="{C933E5CA-BF2E-40A4-A555-334D7CA15C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S66:S105</xm:sqref>
        </x14:conditionalFormatting>
        <x14:conditionalFormatting xmlns:xm="http://schemas.microsoft.com/office/excel/2006/main">
          <x14:cfRule type="dataBar" id="{DCAE179D-9F29-4455-BF2F-8EE4F7231C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P112:Q119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77CA-07E9-47FB-B943-FAC7E4A2A518}">
  <sheetPr codeName="Planilha26">
    <tabColor rgb="FF008000"/>
  </sheetPr>
  <dimension ref="A1:K184"/>
  <sheetViews>
    <sheetView showGridLines="0" zoomScale="85" zoomScaleNormal="85" workbookViewId="0">
      <selection activeCell="A45" sqref="A45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392</v>
      </c>
      <c r="B12" s="658"/>
      <c r="C12" s="658"/>
      <c r="D12" s="658"/>
      <c r="E12" s="658"/>
      <c r="F12" s="659"/>
      <c r="G12" s="657" t="s">
        <v>393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/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101"/>
      <c r="H26" s="30"/>
      <c r="I26" s="39"/>
      <c r="J26" s="39"/>
      <c r="K26" s="91"/>
    </row>
    <row r="27" spans="1:11" ht="23.25" customHeight="1" thickBot="1">
      <c r="A27" s="105" t="s">
        <v>11</v>
      </c>
      <c r="B27" s="95"/>
      <c r="C27" s="96"/>
      <c r="D27" s="97"/>
      <c r="E27" s="97"/>
      <c r="F27" s="98"/>
      <c r="G27" s="105" t="s">
        <v>11</v>
      </c>
      <c r="H27" s="102"/>
      <c r="I27" s="103"/>
      <c r="J27" s="103"/>
      <c r="K27" s="104"/>
    </row>
    <row r="28" spans="1:11" ht="50.1" customHeight="1" thickBot="1">
      <c r="A28" s="657" t="s">
        <v>394</v>
      </c>
      <c r="B28" s="658"/>
      <c r="C28" s="658"/>
      <c r="D28" s="658"/>
      <c r="E28" s="658"/>
      <c r="F28" s="659"/>
      <c r="G28" s="657" t="s">
        <v>395</v>
      </c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9"/>
      <c r="G29" s="86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91"/>
      <c r="G30" s="90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91"/>
      <c r="G31" s="90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91"/>
      <c r="G32" s="90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91"/>
      <c r="G33" s="90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91"/>
      <c r="G34" s="90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91"/>
      <c r="G35" s="90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91"/>
      <c r="G36" s="90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91"/>
      <c r="G37" s="90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91"/>
      <c r="G38" s="90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92"/>
      <c r="G39" s="99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93"/>
      <c r="G40" s="100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94"/>
      <c r="G41" s="101"/>
      <c r="H41" s="30"/>
      <c r="I41" s="39"/>
      <c r="J41" s="39"/>
      <c r="K41" s="91"/>
    </row>
    <row r="42" spans="1:11" ht="23.25" customHeight="1">
      <c r="A42" s="90"/>
      <c r="B42" s="42"/>
      <c r="C42" s="26"/>
      <c r="D42" s="27"/>
      <c r="E42" s="27"/>
      <c r="F42" s="94"/>
      <c r="G42" s="101"/>
      <c r="H42" s="30"/>
      <c r="I42" s="39"/>
      <c r="J42" s="39"/>
      <c r="K42" s="91"/>
    </row>
    <row r="43" spans="1:11" ht="23.25" customHeight="1" thickBot="1">
      <c r="A43" s="105" t="s">
        <v>11</v>
      </c>
      <c r="B43" s="95"/>
      <c r="C43" s="96"/>
      <c r="D43" s="97"/>
      <c r="E43" s="97"/>
      <c r="F43" s="98"/>
      <c r="G43" s="105" t="s">
        <v>11</v>
      </c>
      <c r="H43" s="102"/>
      <c r="I43" s="103"/>
      <c r="J43" s="103"/>
      <c r="K43" s="104"/>
    </row>
    <row r="44" spans="1:11" ht="50.1" customHeight="1" thickBot="1">
      <c r="A44" s="657" t="s">
        <v>724</v>
      </c>
      <c r="B44" s="658"/>
      <c r="C44" s="658"/>
      <c r="D44" s="658"/>
      <c r="E44" s="658"/>
      <c r="F44" s="658"/>
      <c r="G44" s="658"/>
      <c r="H44" s="658"/>
      <c r="I44" s="658"/>
      <c r="J44" s="658"/>
      <c r="K44" s="659"/>
    </row>
    <row r="45" spans="1:11" ht="23.25" customHeight="1">
      <c r="A45" s="86"/>
      <c r="B45" s="87"/>
      <c r="C45" s="87"/>
      <c r="D45" s="87"/>
      <c r="E45" s="88"/>
      <c r="F45" s="88"/>
      <c r="G45" s="88"/>
      <c r="H45" s="88"/>
      <c r="I45" s="88"/>
      <c r="J45" s="88"/>
      <c r="K45" s="89"/>
    </row>
    <row r="46" spans="1:11" ht="23.25" customHeight="1">
      <c r="A46" s="90"/>
      <c r="B46" s="85"/>
      <c r="C46" s="34"/>
      <c r="D46" s="34"/>
      <c r="E46" s="39"/>
      <c r="F46" s="39"/>
      <c r="G46" s="39"/>
      <c r="H46" s="39"/>
      <c r="I46" s="39"/>
      <c r="J46" s="39"/>
      <c r="K46" s="91"/>
    </row>
    <row r="47" spans="1:11" ht="23.25" customHeight="1">
      <c r="A47" s="90"/>
      <c r="B47" s="35"/>
      <c r="C47" s="36"/>
      <c r="D47" s="36"/>
      <c r="E47" s="39"/>
      <c r="F47" s="39"/>
      <c r="G47" s="39"/>
      <c r="H47" s="39"/>
      <c r="I47" s="39"/>
      <c r="J47" s="39"/>
      <c r="K47" s="91"/>
    </row>
    <row r="48" spans="1:11" ht="23.25" customHeight="1">
      <c r="A48" s="90"/>
      <c r="B48" s="37"/>
      <c r="C48" s="36"/>
      <c r="D48" s="36"/>
      <c r="E48" s="39"/>
      <c r="F48" s="39"/>
      <c r="G48" s="39"/>
      <c r="H48" s="39"/>
      <c r="I48" s="39"/>
      <c r="J48" s="39"/>
      <c r="K48" s="91"/>
    </row>
    <row r="49" spans="1:11" ht="23.25" customHeight="1">
      <c r="A49" s="90"/>
      <c r="B49" s="34"/>
      <c r="C49" s="36"/>
      <c r="D49" s="36"/>
      <c r="E49" s="39"/>
      <c r="F49" s="39"/>
      <c r="G49" s="39"/>
      <c r="H49" s="39"/>
      <c r="I49" s="39"/>
      <c r="J49" s="39"/>
      <c r="K49" s="91"/>
    </row>
    <row r="50" spans="1:11" ht="23.25" customHeight="1">
      <c r="A50" s="90"/>
      <c r="B50" s="34"/>
      <c r="C50" s="36"/>
      <c r="D50" s="36"/>
      <c r="E50" s="39"/>
      <c r="F50" s="39"/>
      <c r="G50" s="39"/>
      <c r="H50" s="39"/>
      <c r="I50" s="39"/>
      <c r="J50" s="39"/>
      <c r="K50" s="91"/>
    </row>
    <row r="51" spans="1:11" ht="23.25" customHeight="1">
      <c r="A51" s="90"/>
      <c r="B51" s="34"/>
      <c r="C51" s="34"/>
      <c r="D51" s="34"/>
      <c r="E51" s="39"/>
      <c r="F51" s="39"/>
      <c r="G51" s="39"/>
      <c r="H51" s="39"/>
      <c r="I51" s="39"/>
      <c r="J51" s="39"/>
      <c r="K51" s="91"/>
    </row>
    <row r="52" spans="1:11" ht="23.25" customHeight="1">
      <c r="A52" s="90"/>
      <c r="B52" s="20"/>
      <c r="C52" s="38"/>
      <c r="D52" s="38"/>
      <c r="E52" s="39"/>
      <c r="F52" s="39"/>
      <c r="G52" s="39"/>
      <c r="H52" s="39"/>
      <c r="I52" s="39"/>
      <c r="J52" s="39"/>
      <c r="K52" s="91"/>
    </row>
    <row r="53" spans="1:11" ht="23.25" customHeight="1">
      <c r="A53" s="90"/>
      <c r="B53" s="39"/>
      <c r="C53" s="39"/>
      <c r="D53" s="39"/>
      <c r="E53" s="39"/>
      <c r="F53" s="39"/>
      <c r="G53" s="39"/>
      <c r="H53" s="39"/>
      <c r="I53" s="39"/>
      <c r="J53" s="39"/>
      <c r="K53" s="91"/>
    </row>
    <row r="54" spans="1:11" ht="23.25" customHeight="1">
      <c r="A54" s="90"/>
      <c r="B54" s="39"/>
      <c r="C54" s="39"/>
      <c r="D54" s="39"/>
      <c r="E54" s="39"/>
      <c r="F54" s="39"/>
      <c r="G54" s="39"/>
      <c r="H54" s="39"/>
      <c r="I54" s="39"/>
      <c r="J54" s="39"/>
      <c r="K54" s="91"/>
    </row>
    <row r="55" spans="1:11" ht="23.25" customHeight="1">
      <c r="A55" s="90"/>
      <c r="B55" s="40"/>
      <c r="C55" s="41"/>
      <c r="D55" s="42"/>
      <c r="E55" s="43"/>
      <c r="F55" s="41"/>
      <c r="G55" s="41"/>
      <c r="H55" s="44"/>
      <c r="I55" s="39"/>
      <c r="J55" s="39"/>
      <c r="K55" s="91"/>
    </row>
    <row r="56" spans="1:11" ht="23.25" customHeight="1">
      <c r="A56" s="90"/>
      <c r="B56" s="45"/>
      <c r="C56" s="46"/>
      <c r="D56" s="46"/>
      <c r="E56" s="46"/>
      <c r="F56" s="46"/>
      <c r="G56" s="356"/>
      <c r="H56" s="46"/>
      <c r="I56" s="39"/>
      <c r="J56" s="39"/>
      <c r="K56" s="91"/>
    </row>
    <row r="57" spans="1:11" ht="23.25" customHeight="1">
      <c r="A57" s="90"/>
      <c r="B57" s="42"/>
      <c r="C57" s="26"/>
      <c r="D57" s="27"/>
      <c r="E57" s="27"/>
      <c r="F57" s="27"/>
      <c r="G57" s="26"/>
      <c r="H57" s="30"/>
      <c r="I57" s="39"/>
      <c r="J57" s="39"/>
      <c r="K57" s="91"/>
    </row>
    <row r="58" spans="1:11" ht="23.25" customHeight="1">
      <c r="A58" s="90"/>
      <c r="B58" s="42"/>
      <c r="C58" s="26"/>
      <c r="D58" s="27"/>
      <c r="E58" s="27"/>
      <c r="F58" s="27"/>
      <c r="G58" s="26"/>
      <c r="H58" s="30"/>
      <c r="I58" s="39"/>
      <c r="J58" s="39"/>
      <c r="K58" s="91"/>
    </row>
    <row r="59" spans="1:11" ht="23.25" customHeight="1" thickBot="1">
      <c r="A59" s="105" t="s">
        <v>11</v>
      </c>
      <c r="B59" s="95"/>
      <c r="C59" s="96"/>
      <c r="D59" s="97"/>
      <c r="E59" s="97"/>
      <c r="F59" s="97"/>
      <c r="G59" s="95"/>
      <c r="H59" s="102"/>
      <c r="I59" s="103"/>
      <c r="J59" s="103"/>
      <c r="K59" s="104"/>
    </row>
    <row r="60" spans="1:11" ht="50.1" customHeight="1" thickBot="1">
      <c r="A60" s="657" t="s">
        <v>396</v>
      </c>
      <c r="B60" s="658"/>
      <c r="C60" s="658"/>
      <c r="D60" s="658"/>
      <c r="E60" s="658"/>
      <c r="F60" s="659"/>
      <c r="G60" s="657"/>
      <c r="H60" s="658"/>
      <c r="I60" s="658"/>
      <c r="J60" s="658"/>
      <c r="K60" s="659"/>
    </row>
    <row r="61" spans="1:11" ht="23.25" customHeight="1">
      <c r="A61" s="86"/>
      <c r="B61" s="87"/>
      <c r="C61" s="87"/>
      <c r="D61" s="87"/>
      <c r="E61" s="88"/>
      <c r="F61" s="89"/>
      <c r="G61" s="86"/>
      <c r="H61" s="88"/>
      <c r="I61" s="88"/>
      <c r="J61" s="88"/>
      <c r="K61" s="89"/>
    </row>
    <row r="62" spans="1:11" ht="23.25" customHeight="1">
      <c r="A62" s="90"/>
      <c r="B62" s="85"/>
      <c r="C62" s="34"/>
      <c r="D62" s="34"/>
      <c r="E62" s="39"/>
      <c r="F62" s="91"/>
      <c r="G62" s="90"/>
      <c r="H62" s="39"/>
      <c r="I62" s="39"/>
      <c r="J62" s="39"/>
      <c r="K62" s="91"/>
    </row>
    <row r="63" spans="1:11" ht="23.25" customHeight="1">
      <c r="A63" s="90"/>
      <c r="B63" s="35"/>
      <c r="C63" s="36"/>
      <c r="D63" s="36"/>
      <c r="E63" s="39"/>
      <c r="F63" s="91"/>
      <c r="G63" s="90"/>
      <c r="H63" s="39"/>
      <c r="I63" s="39"/>
      <c r="J63" s="39"/>
      <c r="K63" s="91"/>
    </row>
    <row r="64" spans="1:11" ht="23.25" customHeight="1">
      <c r="A64" s="90"/>
      <c r="B64" s="37"/>
      <c r="C64" s="36"/>
      <c r="D64" s="36"/>
      <c r="E64" s="39"/>
      <c r="F64" s="91"/>
      <c r="G64" s="90"/>
      <c r="H64" s="39"/>
      <c r="I64" s="39"/>
      <c r="J64" s="39"/>
      <c r="K64" s="91"/>
    </row>
    <row r="65" spans="1:11" ht="23.25" customHeight="1">
      <c r="A65" s="90"/>
      <c r="B65" s="34"/>
      <c r="C65" s="36"/>
      <c r="D65" s="36"/>
      <c r="E65" s="39"/>
      <c r="F65" s="91"/>
      <c r="G65" s="90"/>
      <c r="H65" s="39"/>
      <c r="I65" s="39"/>
      <c r="J65" s="39"/>
      <c r="K65" s="91"/>
    </row>
    <row r="66" spans="1:11" ht="23.25" customHeight="1">
      <c r="A66" s="90"/>
      <c r="B66" s="34"/>
      <c r="C66" s="36"/>
      <c r="D66" s="36"/>
      <c r="E66" s="39"/>
      <c r="F66" s="91"/>
      <c r="G66" s="90"/>
      <c r="H66" s="39"/>
      <c r="I66" s="39"/>
      <c r="J66" s="39"/>
      <c r="K66" s="91"/>
    </row>
    <row r="67" spans="1:11" ht="23.25" customHeight="1">
      <c r="A67" s="90"/>
      <c r="B67" s="34"/>
      <c r="C67" s="34"/>
      <c r="D67" s="34"/>
      <c r="E67" s="39"/>
      <c r="F67" s="91"/>
      <c r="G67" s="90"/>
      <c r="H67" s="39"/>
      <c r="I67" s="39"/>
      <c r="J67" s="39"/>
      <c r="K67" s="91"/>
    </row>
    <row r="68" spans="1:11" ht="23.25" customHeight="1">
      <c r="A68" s="90"/>
      <c r="B68" s="20"/>
      <c r="C68" s="38"/>
      <c r="D68" s="38"/>
      <c r="E68" s="39"/>
      <c r="F68" s="91"/>
      <c r="G68" s="90"/>
      <c r="H68" s="39"/>
      <c r="I68" s="39"/>
      <c r="J68" s="39"/>
      <c r="K68" s="91"/>
    </row>
    <row r="69" spans="1:11" ht="23.25" customHeight="1">
      <c r="A69" s="90"/>
      <c r="B69" s="39"/>
      <c r="C69" s="39"/>
      <c r="D69" s="39"/>
      <c r="E69" s="39"/>
      <c r="F69" s="91"/>
      <c r="G69" s="90"/>
      <c r="H69" s="39"/>
      <c r="I69" s="39"/>
      <c r="J69" s="39"/>
      <c r="K69" s="91"/>
    </row>
    <row r="70" spans="1:11" ht="23.25" customHeight="1">
      <c r="A70" s="90"/>
      <c r="B70" s="39"/>
      <c r="C70" s="39"/>
      <c r="D70" s="39"/>
      <c r="E70" s="39"/>
      <c r="F70" s="91"/>
      <c r="G70" s="90"/>
      <c r="H70" s="39"/>
      <c r="I70" s="39"/>
      <c r="J70" s="39"/>
      <c r="K70" s="91"/>
    </row>
    <row r="71" spans="1:11" ht="23.25" customHeight="1">
      <c r="A71" s="90"/>
      <c r="B71" s="40"/>
      <c r="C71" s="41"/>
      <c r="D71" s="42"/>
      <c r="E71" s="43"/>
      <c r="F71" s="92"/>
      <c r="G71" s="99"/>
      <c r="H71" s="44"/>
      <c r="I71" s="39"/>
      <c r="J71" s="39"/>
      <c r="K71" s="91"/>
    </row>
    <row r="72" spans="1:11" ht="23.25" customHeight="1">
      <c r="A72" s="90"/>
      <c r="B72" s="45"/>
      <c r="C72" s="46"/>
      <c r="D72" s="46"/>
      <c r="E72" s="46"/>
      <c r="F72" s="93"/>
      <c r="G72" s="100"/>
      <c r="H72" s="46"/>
      <c r="I72" s="39"/>
      <c r="J72" s="39"/>
      <c r="K72" s="91"/>
    </row>
    <row r="73" spans="1:11" ht="23.25" customHeight="1">
      <c r="A73" s="90"/>
      <c r="B73" s="42"/>
      <c r="C73" s="26"/>
      <c r="D73" s="27"/>
      <c r="E73" s="27"/>
      <c r="F73" s="94"/>
      <c r="G73" s="101"/>
      <c r="H73" s="30"/>
      <c r="I73" s="39"/>
      <c r="J73" s="39"/>
      <c r="K73" s="91"/>
    </row>
    <row r="74" spans="1:11" ht="23.25" customHeight="1">
      <c r="A74" s="90"/>
      <c r="B74" s="42"/>
      <c r="C74" s="26"/>
      <c r="D74" s="27"/>
      <c r="E74" s="27"/>
      <c r="F74" s="94"/>
      <c r="G74" s="101"/>
      <c r="H74" s="30"/>
      <c r="I74" s="39"/>
      <c r="J74" s="39"/>
      <c r="K74" s="91"/>
    </row>
    <row r="75" spans="1:11" ht="23.25" customHeight="1" thickBot="1">
      <c r="A75" s="105" t="s">
        <v>11</v>
      </c>
      <c r="B75" s="95"/>
      <c r="C75" s="96"/>
      <c r="D75" s="97"/>
      <c r="E75" s="97"/>
      <c r="F75" s="98"/>
      <c r="G75" s="105"/>
      <c r="H75" s="102"/>
      <c r="I75" s="103"/>
      <c r="J75" s="103"/>
      <c r="K75" s="104"/>
    </row>
    <row r="76" spans="1:11" ht="23.2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 ht="23.2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1:11" ht="23.25" customHeight="1"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1:11" ht="23.25" customHeight="1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1:11" ht="23.2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2:11" ht="23.2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2:11" ht="23.2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23.2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23.2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2:11" ht="23.2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23.2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23.2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23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23.2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23.2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23.2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23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23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23.2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2:11" ht="23.25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2:11" ht="23.2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2:11" ht="23.25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23.25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23.25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23.2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11" ht="23.25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23.25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23.25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11" ht="23.25" customHeight="1"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3.2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2:11" ht="23.2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2:11" ht="23.2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11" ht="23.2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2:11" ht="23.2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23.2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23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23.2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23.25" customHeight="1"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23.2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23.25" customHeight="1"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23.25" customHeight="1"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23.25" customHeight="1"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23.25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2:11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2:11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2:11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2:11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2:11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2:11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2:11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2:11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2:11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2:11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2:11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2:11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2:11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2:11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2:11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2:11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2:11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2:11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2:11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2:11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2:11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2:11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2:11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1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2:11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2:11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2:11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2:11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2:11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2:11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2:11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2:11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2:11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2:11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2:11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2:11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2:11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2:11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2:11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</row>
    <row r="172" spans="2:11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2:11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2:11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7">
    <mergeCell ref="A60:F60"/>
    <mergeCell ref="G60:K60"/>
    <mergeCell ref="A44:K44"/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0CE1-9EE5-4848-B87B-445D50A42EE1}">
  <sheetPr codeName="Planilha27">
    <tabColor rgb="FF008000"/>
  </sheetPr>
  <dimension ref="A1:Q228"/>
  <sheetViews>
    <sheetView showGridLines="0" zoomScale="85" zoomScaleNormal="85" workbookViewId="0">
      <selection activeCell="B13" sqref="B13"/>
    </sheetView>
  </sheetViews>
  <sheetFormatPr defaultColWidth="0" defaultRowHeight="15"/>
  <cols>
    <col min="1" max="1" width="2.7109375" customWidth="1"/>
    <col min="2" max="2" width="29.140625" customWidth="1"/>
    <col min="3" max="3" width="48.140625" customWidth="1"/>
    <col min="4" max="8" width="15.7109375" customWidth="1"/>
    <col min="9" max="9" width="17.7109375" customWidth="1"/>
    <col min="10" max="10" width="9.140625" customWidth="1"/>
    <col min="11" max="11" width="8.5703125" customWidth="1"/>
    <col min="12" max="17" width="0" hidden="1" customWidth="1"/>
    <col min="18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6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/>
    <row r="12" spans="1:11" ht="23.25" customHeight="1" thickBot="1">
      <c r="B12" s="542" t="s">
        <v>725</v>
      </c>
      <c r="C12" s="498"/>
      <c r="D12" s="498"/>
      <c r="E12" s="498"/>
      <c r="F12" s="498"/>
      <c r="G12" s="498"/>
      <c r="H12" s="498"/>
      <c r="I12" s="46"/>
      <c r="J12" s="39"/>
    </row>
    <row r="13" spans="1:11" ht="50.1" customHeight="1">
      <c r="B13" s="124" t="s">
        <v>16</v>
      </c>
      <c r="C13" s="125" t="s">
        <v>397</v>
      </c>
      <c r="D13" s="125" t="s">
        <v>398</v>
      </c>
      <c r="E13" s="125" t="s">
        <v>399</v>
      </c>
      <c r="F13" s="125" t="s">
        <v>400</v>
      </c>
      <c r="G13" s="125" t="s">
        <v>401</v>
      </c>
      <c r="H13" s="60" t="s">
        <v>402</v>
      </c>
      <c r="I13" s="46"/>
      <c r="J13" s="39"/>
    </row>
    <row r="14" spans="1:11" ht="23.25" customHeight="1">
      <c r="B14" s="543" t="s">
        <v>660</v>
      </c>
      <c r="C14" s="47" t="s">
        <v>148</v>
      </c>
      <c r="D14" s="116" t="s">
        <v>403</v>
      </c>
      <c r="E14" s="116">
        <v>9</v>
      </c>
      <c r="F14" s="269">
        <v>1</v>
      </c>
      <c r="G14" s="269">
        <v>0</v>
      </c>
      <c r="H14" s="544">
        <v>0</v>
      </c>
      <c r="I14" s="117"/>
      <c r="J14" s="39"/>
    </row>
    <row r="15" spans="1:11" ht="23.25" customHeight="1">
      <c r="B15" s="543" t="s">
        <v>59</v>
      </c>
      <c r="C15" s="47" t="s">
        <v>57</v>
      </c>
      <c r="D15" s="116" t="s">
        <v>21</v>
      </c>
      <c r="E15" s="116">
        <v>16</v>
      </c>
      <c r="F15" s="269">
        <v>7</v>
      </c>
      <c r="G15" s="269">
        <v>2</v>
      </c>
      <c r="H15" s="544">
        <v>0</v>
      </c>
      <c r="I15" s="117"/>
      <c r="J15" s="39"/>
    </row>
    <row r="16" spans="1:11" ht="23.25" customHeight="1">
      <c r="B16" s="543" t="s">
        <v>33</v>
      </c>
      <c r="C16" s="47" t="s">
        <v>19</v>
      </c>
      <c r="D16" s="116" t="s">
        <v>32</v>
      </c>
      <c r="E16" s="662">
        <v>19</v>
      </c>
      <c r="F16" s="662">
        <v>4</v>
      </c>
      <c r="G16" s="662">
        <v>0</v>
      </c>
      <c r="H16" s="663">
        <v>0</v>
      </c>
      <c r="I16" s="117"/>
      <c r="J16" s="39"/>
    </row>
    <row r="17" spans="1:10" ht="23.25" customHeight="1">
      <c r="B17" s="543" t="s">
        <v>22</v>
      </c>
      <c r="C17" s="47" t="s">
        <v>19</v>
      </c>
      <c r="D17" s="116" t="s">
        <v>21</v>
      </c>
      <c r="E17" s="662"/>
      <c r="F17" s="662"/>
      <c r="G17" s="662"/>
      <c r="H17" s="663"/>
      <c r="I17" s="117"/>
      <c r="J17" s="39"/>
    </row>
    <row r="18" spans="1:10" ht="23.25" customHeight="1">
      <c r="B18" s="543" t="s">
        <v>62</v>
      </c>
      <c r="C18" s="47" t="s">
        <v>61</v>
      </c>
      <c r="D18" s="116" t="s">
        <v>21</v>
      </c>
      <c r="E18" s="116">
        <v>9</v>
      </c>
      <c r="F18" s="116">
        <v>4</v>
      </c>
      <c r="G18" s="116">
        <v>0</v>
      </c>
      <c r="H18" s="162">
        <v>0</v>
      </c>
      <c r="I18" s="117"/>
      <c r="J18" s="39"/>
    </row>
    <row r="19" spans="1:10" ht="23.25" customHeight="1">
      <c r="B19" s="543" t="s">
        <v>65</v>
      </c>
      <c r="C19" s="47" t="s">
        <v>64</v>
      </c>
      <c r="D19" s="116" t="s">
        <v>21</v>
      </c>
      <c r="E19" s="116">
        <v>13</v>
      </c>
      <c r="F19" s="116">
        <v>3</v>
      </c>
      <c r="G19" s="116">
        <v>4</v>
      </c>
      <c r="H19" s="162">
        <v>0</v>
      </c>
      <c r="I19" s="117"/>
      <c r="J19" s="39"/>
    </row>
    <row r="20" spans="1:10" ht="23.25" customHeight="1">
      <c r="B20" s="543" t="s">
        <v>79</v>
      </c>
      <c r="C20" s="47" t="s">
        <v>78</v>
      </c>
      <c r="D20" s="116" t="s">
        <v>32</v>
      </c>
      <c r="E20" s="116">
        <v>7</v>
      </c>
      <c r="F20" s="116">
        <v>0</v>
      </c>
      <c r="G20" s="116">
        <v>1</v>
      </c>
      <c r="H20" s="162">
        <v>0</v>
      </c>
      <c r="I20" s="117"/>
      <c r="J20" s="39"/>
    </row>
    <row r="21" spans="1:10" ht="23.25" customHeight="1">
      <c r="B21" s="543" t="s">
        <v>85</v>
      </c>
      <c r="C21" s="47" t="s">
        <v>52</v>
      </c>
      <c r="D21" s="116" t="s">
        <v>32</v>
      </c>
      <c r="E21" s="662">
        <v>14</v>
      </c>
      <c r="F21" s="662">
        <v>6</v>
      </c>
      <c r="G21" s="662">
        <v>0</v>
      </c>
      <c r="H21" s="663">
        <v>0</v>
      </c>
      <c r="I21" s="49"/>
      <c r="J21" s="39"/>
    </row>
    <row r="22" spans="1:10" ht="23.25" customHeight="1">
      <c r="A22" s="39"/>
      <c r="B22" s="543" t="s">
        <v>54</v>
      </c>
      <c r="C22" s="47" t="s">
        <v>52</v>
      </c>
      <c r="D22" s="116" t="s">
        <v>21</v>
      </c>
      <c r="E22" s="662"/>
      <c r="F22" s="662"/>
      <c r="G22" s="662"/>
      <c r="H22" s="663"/>
      <c r="I22" s="39"/>
      <c r="J22" s="39"/>
    </row>
    <row r="23" spans="1:10" ht="23.25" customHeight="1">
      <c r="A23" s="39"/>
      <c r="B23" s="543" t="s">
        <v>84</v>
      </c>
      <c r="C23" s="47" t="s">
        <v>41</v>
      </c>
      <c r="D23" s="116" t="s">
        <v>32</v>
      </c>
      <c r="E23" s="662">
        <v>18</v>
      </c>
      <c r="F23" s="662">
        <v>4</v>
      </c>
      <c r="G23" s="662">
        <v>0</v>
      </c>
      <c r="H23" s="663">
        <v>0</v>
      </c>
      <c r="I23" s="46"/>
      <c r="J23" s="39"/>
    </row>
    <row r="24" spans="1:10" ht="23.25" customHeight="1">
      <c r="A24" s="39"/>
      <c r="B24" s="543" t="s">
        <v>43</v>
      </c>
      <c r="C24" s="47" t="s">
        <v>41</v>
      </c>
      <c r="D24" s="116" t="s">
        <v>21</v>
      </c>
      <c r="E24" s="662"/>
      <c r="F24" s="662"/>
      <c r="G24" s="662"/>
      <c r="H24" s="663"/>
      <c r="I24" s="46"/>
      <c r="J24" s="39"/>
    </row>
    <row r="25" spans="1:10" ht="23.25" customHeight="1">
      <c r="A25" s="39"/>
      <c r="B25" s="543" t="s">
        <v>404</v>
      </c>
      <c r="C25" s="47" t="s">
        <v>93</v>
      </c>
      <c r="D25" s="116" t="s">
        <v>21</v>
      </c>
      <c r="E25" s="116">
        <v>10</v>
      </c>
      <c r="F25" s="116">
        <v>2</v>
      </c>
      <c r="G25" s="116">
        <v>1</v>
      </c>
      <c r="H25" s="162">
        <v>0</v>
      </c>
      <c r="I25" s="117"/>
      <c r="J25" s="39"/>
    </row>
    <row r="26" spans="1:10" ht="23.25" customHeight="1">
      <c r="A26" s="39"/>
      <c r="B26" s="543" t="s">
        <v>39</v>
      </c>
      <c r="C26" s="47" t="s">
        <v>37</v>
      </c>
      <c r="D26" s="116" t="s">
        <v>21</v>
      </c>
      <c r="E26" s="662">
        <v>17</v>
      </c>
      <c r="F26" s="662">
        <v>1</v>
      </c>
      <c r="G26" s="662">
        <v>1</v>
      </c>
      <c r="H26" s="663">
        <v>0</v>
      </c>
      <c r="I26" s="117"/>
      <c r="J26" s="39"/>
    </row>
    <row r="27" spans="1:10" ht="23.25" customHeight="1">
      <c r="A27" s="39"/>
      <c r="B27" s="543" t="s">
        <v>87</v>
      </c>
      <c r="C27" s="47" t="s">
        <v>37</v>
      </c>
      <c r="D27" s="116" t="s">
        <v>32</v>
      </c>
      <c r="E27" s="662"/>
      <c r="F27" s="662"/>
      <c r="G27" s="662"/>
      <c r="H27" s="663"/>
      <c r="I27" s="117"/>
      <c r="J27" s="39"/>
    </row>
    <row r="28" spans="1:10" ht="23.25" customHeight="1">
      <c r="A28" s="39"/>
      <c r="B28" s="543" t="s">
        <v>75</v>
      </c>
      <c r="C28" s="47" t="s">
        <v>74</v>
      </c>
      <c r="D28" s="116" t="s">
        <v>21</v>
      </c>
      <c r="E28" s="116">
        <v>12</v>
      </c>
      <c r="F28" s="116">
        <v>3</v>
      </c>
      <c r="G28" s="116">
        <v>0</v>
      </c>
      <c r="H28" s="162">
        <v>0</v>
      </c>
      <c r="I28" s="117"/>
      <c r="J28" s="39"/>
    </row>
    <row r="29" spans="1:10" ht="23.25" customHeight="1">
      <c r="A29" s="39"/>
      <c r="B29" s="543" t="s">
        <v>56</v>
      </c>
      <c r="C29" s="47" t="s">
        <v>28</v>
      </c>
      <c r="D29" s="116" t="s">
        <v>32</v>
      </c>
      <c r="E29" s="662">
        <v>14</v>
      </c>
      <c r="F29" s="662">
        <v>6</v>
      </c>
      <c r="G29" s="662">
        <v>1</v>
      </c>
      <c r="H29" s="663">
        <v>0</v>
      </c>
      <c r="I29" s="117"/>
      <c r="J29" s="39"/>
    </row>
    <row r="30" spans="1:10" ht="23.25" customHeight="1">
      <c r="A30" s="39"/>
      <c r="B30" s="543" t="s">
        <v>30</v>
      </c>
      <c r="C30" s="47" t="s">
        <v>28</v>
      </c>
      <c r="D30" s="116" t="s">
        <v>21</v>
      </c>
      <c r="E30" s="662"/>
      <c r="F30" s="662"/>
      <c r="G30" s="662"/>
      <c r="H30" s="663"/>
      <c r="I30" s="117"/>
      <c r="J30" s="39"/>
    </row>
    <row r="31" spans="1:10" ht="23.25" customHeight="1">
      <c r="A31" s="39"/>
      <c r="B31" s="543" t="s">
        <v>662</v>
      </c>
      <c r="C31" s="47" t="s">
        <v>88</v>
      </c>
      <c r="D31" s="116" t="s">
        <v>403</v>
      </c>
      <c r="E31" s="116">
        <v>12</v>
      </c>
      <c r="F31" s="116">
        <v>2</v>
      </c>
      <c r="G31" s="116">
        <v>0</v>
      </c>
      <c r="H31" s="162">
        <v>0</v>
      </c>
      <c r="I31" s="117"/>
      <c r="J31" s="39"/>
    </row>
    <row r="32" spans="1:10" ht="23.25" customHeight="1">
      <c r="A32" s="39"/>
      <c r="B32" s="543" t="s">
        <v>92</v>
      </c>
      <c r="C32" s="47" t="s">
        <v>90</v>
      </c>
      <c r="D32" s="116" t="s">
        <v>21</v>
      </c>
      <c r="E32" s="116">
        <v>15</v>
      </c>
      <c r="F32" s="116">
        <v>1</v>
      </c>
      <c r="G32" s="116">
        <v>1</v>
      </c>
      <c r="H32" s="162">
        <v>0</v>
      </c>
      <c r="I32" s="49"/>
      <c r="J32" s="39"/>
    </row>
    <row r="33" spans="1:10" ht="23.25" customHeight="1">
      <c r="A33" s="39"/>
      <c r="B33" s="543" t="s">
        <v>77</v>
      </c>
      <c r="C33" s="47" t="s">
        <v>34</v>
      </c>
      <c r="D33" s="116" t="s">
        <v>32</v>
      </c>
      <c r="E33" s="662">
        <v>16</v>
      </c>
      <c r="F33" s="662">
        <v>3</v>
      </c>
      <c r="G33" s="662">
        <v>3</v>
      </c>
      <c r="H33" s="663">
        <v>0</v>
      </c>
      <c r="I33" s="49"/>
      <c r="J33" s="39"/>
    </row>
    <row r="34" spans="1:10" ht="23.25" customHeight="1">
      <c r="A34" s="39"/>
      <c r="B34" s="543" t="s">
        <v>35</v>
      </c>
      <c r="C34" s="47" t="s">
        <v>34</v>
      </c>
      <c r="D34" s="116" t="s">
        <v>21</v>
      </c>
      <c r="E34" s="662"/>
      <c r="F34" s="662"/>
      <c r="G34" s="662"/>
      <c r="H34" s="663"/>
      <c r="I34" s="42"/>
      <c r="J34" s="39"/>
    </row>
    <row r="35" spans="1:10" ht="23.25" customHeight="1">
      <c r="A35" s="39"/>
      <c r="B35" s="543" t="s">
        <v>67</v>
      </c>
      <c r="C35" s="47" t="s">
        <v>24</v>
      </c>
      <c r="D35" s="116" t="s">
        <v>32</v>
      </c>
      <c r="E35" s="662">
        <v>17</v>
      </c>
      <c r="F35" s="662">
        <v>3</v>
      </c>
      <c r="G35" s="662">
        <v>0</v>
      </c>
      <c r="H35" s="663">
        <v>0</v>
      </c>
      <c r="I35" s="46"/>
      <c r="J35" s="39"/>
    </row>
    <row r="36" spans="1:10" ht="23.25" customHeight="1">
      <c r="A36" s="39"/>
      <c r="B36" s="543" t="s">
        <v>26</v>
      </c>
      <c r="C36" s="47" t="s">
        <v>24</v>
      </c>
      <c r="D36" s="116" t="s">
        <v>21</v>
      </c>
      <c r="E36" s="662"/>
      <c r="F36" s="662"/>
      <c r="G36" s="662"/>
      <c r="H36" s="663"/>
      <c r="I36" s="46"/>
      <c r="J36" s="39"/>
    </row>
    <row r="37" spans="1:10" ht="23.25" customHeight="1">
      <c r="A37" s="39"/>
      <c r="B37" s="543" t="s">
        <v>47</v>
      </c>
      <c r="C37" s="47" t="s">
        <v>45</v>
      </c>
      <c r="D37" s="116" t="s">
        <v>21</v>
      </c>
      <c r="E37" s="116">
        <v>16</v>
      </c>
      <c r="F37" s="116">
        <v>2</v>
      </c>
      <c r="G37" s="116">
        <v>0</v>
      </c>
      <c r="H37" s="162">
        <v>0</v>
      </c>
      <c r="I37" s="117"/>
      <c r="J37" s="39"/>
    </row>
    <row r="38" spans="1:10" ht="23.25" customHeight="1">
      <c r="A38" s="39"/>
      <c r="B38" s="543" t="s">
        <v>661</v>
      </c>
      <c r="C38" s="47" t="s">
        <v>663</v>
      </c>
      <c r="D38" s="116" t="s">
        <v>403</v>
      </c>
      <c r="E38" s="116">
        <v>13</v>
      </c>
      <c r="F38" s="116">
        <v>1</v>
      </c>
      <c r="G38" s="116">
        <v>0</v>
      </c>
      <c r="H38" s="162">
        <v>0</v>
      </c>
      <c r="I38" s="117"/>
      <c r="J38" s="39"/>
    </row>
    <row r="39" spans="1:10" ht="23.25" customHeight="1">
      <c r="A39" s="39"/>
      <c r="B39" s="543" t="s">
        <v>664</v>
      </c>
      <c r="C39" s="47" t="s">
        <v>89</v>
      </c>
      <c r="D39" s="116" t="s">
        <v>21</v>
      </c>
      <c r="E39" s="116">
        <v>15</v>
      </c>
      <c r="F39" s="116">
        <v>2</v>
      </c>
      <c r="G39" s="116">
        <v>0</v>
      </c>
      <c r="H39" s="162">
        <v>0</v>
      </c>
      <c r="I39" s="117"/>
      <c r="J39" s="39"/>
    </row>
    <row r="40" spans="1:10" ht="23.25" customHeight="1">
      <c r="A40" s="39"/>
      <c r="B40" s="543" t="s">
        <v>95</v>
      </c>
      <c r="C40" s="47" t="s">
        <v>71</v>
      </c>
      <c r="D40" s="116" t="s">
        <v>32</v>
      </c>
      <c r="E40" s="116">
        <v>10</v>
      </c>
      <c r="F40" s="116">
        <v>2</v>
      </c>
      <c r="G40" s="116">
        <v>0</v>
      </c>
      <c r="H40" s="162">
        <v>0</v>
      </c>
      <c r="I40" s="117"/>
      <c r="J40" s="39"/>
    </row>
    <row r="41" spans="1:10" ht="23.25" customHeight="1">
      <c r="A41" s="39"/>
      <c r="B41" s="543" t="s">
        <v>72</v>
      </c>
      <c r="C41" s="47" t="s">
        <v>71</v>
      </c>
      <c r="D41" s="116" t="s">
        <v>21</v>
      </c>
      <c r="E41" s="116">
        <v>19</v>
      </c>
      <c r="F41" s="116">
        <v>3</v>
      </c>
      <c r="G41" s="116">
        <v>3</v>
      </c>
      <c r="H41" s="162">
        <v>0</v>
      </c>
      <c r="I41" s="117"/>
      <c r="J41" s="39"/>
    </row>
    <row r="42" spans="1:10" ht="23.25" customHeight="1">
      <c r="A42" s="39"/>
      <c r="B42" s="543" t="s">
        <v>82</v>
      </c>
      <c r="C42" s="47" t="s">
        <v>81</v>
      </c>
      <c r="D42" s="116" t="s">
        <v>21</v>
      </c>
      <c r="E42" s="116">
        <v>11</v>
      </c>
      <c r="F42" s="116">
        <v>3</v>
      </c>
      <c r="G42" s="116">
        <v>1</v>
      </c>
      <c r="H42" s="162">
        <v>0</v>
      </c>
      <c r="I42" s="117"/>
      <c r="J42" s="39"/>
    </row>
    <row r="43" spans="1:10" ht="23.25" customHeight="1" thickBot="1">
      <c r="A43" s="39"/>
      <c r="B43" s="543" t="s">
        <v>50</v>
      </c>
      <c r="C43" s="47" t="s">
        <v>49</v>
      </c>
      <c r="D43" s="116" t="s">
        <v>21</v>
      </c>
      <c r="E43" s="116">
        <v>16</v>
      </c>
      <c r="F43" s="116">
        <v>3</v>
      </c>
      <c r="G43" s="116">
        <v>2</v>
      </c>
      <c r="H43" s="162">
        <v>0</v>
      </c>
      <c r="I43" s="42"/>
      <c r="J43" s="39"/>
    </row>
    <row r="44" spans="1:10" ht="23.25" customHeight="1" thickBot="1">
      <c r="A44" s="39"/>
      <c r="B44" s="545" t="s">
        <v>102</v>
      </c>
      <c r="C44" s="546"/>
      <c r="D44" s="547"/>
      <c r="E44" s="548">
        <f>SUM(E14:E43)</f>
        <v>318</v>
      </c>
      <c r="F44" s="548">
        <f>SUM(F14:F43)</f>
        <v>66</v>
      </c>
      <c r="G44" s="548">
        <f>SUM(G14:G43)</f>
        <v>20</v>
      </c>
      <c r="H44" s="549">
        <f>SUM(H14:H43)</f>
        <v>0</v>
      </c>
      <c r="I44" s="46"/>
      <c r="J44" s="39"/>
    </row>
    <row r="45" spans="1:10" ht="23.25" customHeight="1">
      <c r="A45" s="39"/>
      <c r="B45" s="20" t="s">
        <v>11</v>
      </c>
      <c r="C45" s="33"/>
      <c r="D45" s="33"/>
      <c r="E45" s="33"/>
      <c r="F45" s="33"/>
      <c r="G45" s="33"/>
      <c r="H45" s="33"/>
      <c r="I45" s="46"/>
      <c r="J45" s="39"/>
    </row>
    <row r="46" spans="1:10" ht="23.25" customHeight="1">
      <c r="A46" s="39"/>
      <c r="B46" s="17" t="s">
        <v>519</v>
      </c>
      <c r="C46" s="33"/>
      <c r="D46" s="33"/>
      <c r="E46" s="33"/>
      <c r="F46" s="33"/>
      <c r="G46" s="33"/>
      <c r="H46" s="33"/>
      <c r="I46" s="117"/>
      <c r="J46" s="39"/>
    </row>
    <row r="47" spans="1:10" ht="23.25" customHeight="1">
      <c r="A47" s="39"/>
      <c r="B47" s="275"/>
      <c r="C47" s="255"/>
      <c r="D47" s="30"/>
      <c r="E47" s="259"/>
      <c r="F47" s="259"/>
      <c r="G47" s="260"/>
      <c r="H47" s="261"/>
      <c r="I47" s="117"/>
      <c r="J47" s="39"/>
    </row>
    <row r="48" spans="1:10" ht="23.25" customHeight="1">
      <c r="A48" s="39"/>
      <c r="B48" s="275"/>
      <c r="C48" s="255"/>
      <c r="D48" s="30"/>
      <c r="E48" s="259"/>
      <c r="F48" s="259"/>
      <c r="G48" s="260"/>
      <c r="H48" s="261"/>
      <c r="I48" s="117"/>
      <c r="J48" s="39"/>
    </row>
    <row r="49" spans="1:10" ht="23.25" customHeight="1">
      <c r="A49" s="39"/>
      <c r="B49" s="275"/>
      <c r="C49" s="255"/>
      <c r="D49" s="30"/>
      <c r="E49" s="259"/>
      <c r="F49" s="259"/>
      <c r="G49" s="260"/>
      <c r="H49" s="261"/>
      <c r="I49" s="117"/>
      <c r="J49" s="39"/>
    </row>
    <row r="50" spans="1:10" ht="23.25" customHeight="1">
      <c r="A50" s="39"/>
      <c r="B50" s="275"/>
      <c r="C50" s="255"/>
      <c r="D50" s="30"/>
      <c r="E50" s="259"/>
      <c r="F50" s="259"/>
      <c r="G50" s="260"/>
      <c r="H50" s="261"/>
      <c r="I50" s="117"/>
      <c r="J50" s="39"/>
    </row>
    <row r="51" spans="1:10" ht="23.25" customHeight="1">
      <c r="A51" s="39"/>
      <c r="B51" s="275"/>
      <c r="C51" s="255"/>
      <c r="D51" s="30"/>
      <c r="E51" s="259"/>
      <c r="F51" s="259"/>
      <c r="G51" s="260"/>
      <c r="H51" s="261"/>
      <c r="I51" s="117"/>
      <c r="J51" s="39"/>
    </row>
    <row r="52" spans="1:10" ht="23.25" customHeight="1">
      <c r="A52" s="39"/>
      <c r="B52" s="660"/>
      <c r="C52" s="660"/>
      <c r="D52" s="660"/>
      <c r="E52" s="660"/>
      <c r="F52" s="660"/>
      <c r="G52" s="660"/>
      <c r="H52" s="660"/>
      <c r="I52" s="117"/>
      <c r="J52" s="39"/>
    </row>
    <row r="53" spans="1:10" ht="23.25" customHeight="1">
      <c r="B53" s="20"/>
      <c r="C53" s="114"/>
      <c r="D53" s="42"/>
      <c r="E53" s="259"/>
      <c r="F53" s="259"/>
      <c r="G53" s="260"/>
      <c r="H53" s="261"/>
      <c r="I53" s="122"/>
      <c r="J53" s="39"/>
    </row>
    <row r="54" spans="1:10" ht="23.25" customHeight="1">
      <c r="B54" s="114"/>
      <c r="C54" s="114"/>
      <c r="D54" s="42"/>
      <c r="E54" s="259"/>
      <c r="F54" s="259"/>
      <c r="G54" s="260"/>
      <c r="H54" s="261"/>
      <c r="I54" s="49"/>
      <c r="J54" s="39"/>
    </row>
    <row r="55" spans="1:10" ht="23.25" customHeight="1">
      <c r="B55" s="114"/>
      <c r="C55" s="114"/>
      <c r="D55" s="259"/>
      <c r="E55" s="259"/>
      <c r="F55" s="259"/>
      <c r="G55" s="260"/>
      <c r="H55" s="260"/>
      <c r="I55" s="49"/>
      <c r="J55" s="39"/>
    </row>
    <row r="56" spans="1:10" ht="23.25" customHeight="1">
      <c r="B56" s="276"/>
      <c r="C56" s="119"/>
      <c r="D56" s="119"/>
      <c r="E56" s="119"/>
      <c r="F56" s="119"/>
      <c r="G56" s="277"/>
      <c r="H56" s="119"/>
      <c r="I56" s="49"/>
      <c r="J56" s="39"/>
    </row>
    <row r="57" spans="1:10" ht="23.25" customHeight="1">
      <c r="B57" s="278"/>
      <c r="C57" s="278"/>
      <c r="D57" s="279"/>
      <c r="E57" s="279"/>
      <c r="F57" s="279"/>
      <c r="G57" s="280"/>
      <c r="H57" s="281"/>
      <c r="I57" s="46"/>
      <c r="J57" s="39"/>
    </row>
    <row r="58" spans="1:10" ht="23.25" customHeight="1">
      <c r="B58" s="278"/>
      <c r="C58" s="278"/>
      <c r="D58" s="279"/>
      <c r="E58" s="279"/>
      <c r="F58" s="279"/>
      <c r="G58" s="280"/>
      <c r="H58" s="281"/>
      <c r="I58" s="46"/>
      <c r="J58" s="39"/>
    </row>
    <row r="59" spans="1:10" ht="23.25" customHeight="1">
      <c r="B59" s="278"/>
      <c r="C59" s="278"/>
      <c r="D59" s="279"/>
      <c r="E59" s="279"/>
      <c r="F59" s="279"/>
      <c r="G59" s="280"/>
      <c r="H59" s="281"/>
      <c r="I59" s="117"/>
      <c r="J59" s="39"/>
    </row>
    <row r="60" spans="1:10" ht="23.25" customHeight="1">
      <c r="B60" s="283"/>
      <c r="C60" s="283"/>
      <c r="D60" s="284"/>
      <c r="E60" s="284"/>
      <c r="F60" s="284"/>
      <c r="G60" s="284"/>
      <c r="H60" s="284"/>
      <c r="I60" s="117"/>
      <c r="J60" s="39"/>
    </row>
    <row r="61" spans="1:10" ht="23.25" customHeight="1">
      <c r="B61" s="284"/>
      <c r="C61" s="284"/>
      <c r="D61" s="284"/>
      <c r="E61" s="284"/>
      <c r="F61" s="284"/>
      <c r="G61" s="284"/>
      <c r="H61" s="284"/>
      <c r="I61" s="117"/>
      <c r="J61" s="39"/>
    </row>
    <row r="62" spans="1:10" ht="23.25" customHeight="1">
      <c r="B62" s="284"/>
      <c r="C62" s="284"/>
      <c r="D62" s="284"/>
      <c r="E62" s="284"/>
      <c r="F62" s="284"/>
      <c r="G62" s="284"/>
      <c r="H62" s="284"/>
      <c r="I62" s="117"/>
      <c r="J62" s="39"/>
    </row>
    <row r="63" spans="1:10" ht="23.25" customHeight="1">
      <c r="B63" s="284"/>
      <c r="C63" s="284"/>
      <c r="D63" s="284"/>
      <c r="E63" s="284"/>
      <c r="F63" s="284"/>
      <c r="G63" s="284"/>
      <c r="H63" s="284"/>
      <c r="I63" s="117"/>
      <c r="J63" s="39"/>
    </row>
    <row r="64" spans="1:10" ht="23.25" customHeight="1">
      <c r="B64" s="284"/>
      <c r="C64" s="284"/>
      <c r="D64" s="284"/>
      <c r="E64" s="284"/>
      <c r="F64" s="284"/>
      <c r="G64" s="284"/>
      <c r="H64" s="284"/>
      <c r="I64" s="117"/>
      <c r="J64" s="39"/>
    </row>
    <row r="65" spans="2:10" ht="23.25" customHeight="1">
      <c r="B65" s="284"/>
      <c r="C65" s="284"/>
      <c r="D65" s="284"/>
      <c r="E65" s="284"/>
      <c r="F65" s="284"/>
      <c r="G65" s="284"/>
      <c r="H65" s="284"/>
      <c r="I65" s="117"/>
      <c r="J65" s="39"/>
    </row>
    <row r="66" spans="2:10" ht="23.25" customHeight="1">
      <c r="B66" s="284"/>
      <c r="C66" s="284"/>
      <c r="D66" s="284"/>
      <c r="E66" s="284"/>
      <c r="F66" s="284"/>
      <c r="G66" s="284"/>
      <c r="H66" s="284"/>
      <c r="I66" s="122"/>
      <c r="J66" s="39"/>
    </row>
    <row r="67" spans="2:10" ht="23.25" customHeight="1">
      <c r="B67" s="222"/>
      <c r="C67" s="222"/>
      <c r="D67" s="222"/>
      <c r="E67" s="222"/>
      <c r="F67" s="222"/>
      <c r="G67" s="222"/>
      <c r="H67" s="222"/>
      <c r="I67" s="49"/>
      <c r="J67" s="39"/>
    </row>
    <row r="68" spans="2:10" ht="23.25" customHeight="1">
      <c r="B68" s="42"/>
      <c r="C68" s="49"/>
      <c r="D68" s="49"/>
      <c r="E68" s="49"/>
      <c r="F68" s="49"/>
      <c r="G68" s="49"/>
      <c r="H68" s="49"/>
      <c r="I68" s="49"/>
      <c r="J68" s="39"/>
    </row>
    <row r="69" spans="2:10" ht="23.25" customHeight="1">
      <c r="B69" s="49"/>
      <c r="C69" s="49"/>
      <c r="D69" s="49"/>
      <c r="E69" s="49"/>
      <c r="F69" s="49"/>
      <c r="G69" s="49"/>
      <c r="H69" s="49"/>
      <c r="I69" s="49"/>
      <c r="J69" s="39"/>
    </row>
    <row r="70" spans="2:10" ht="23.25" customHeight="1">
      <c r="B70" s="50"/>
      <c r="C70" s="51"/>
      <c r="D70" s="107"/>
      <c r="E70" s="108"/>
      <c r="F70" s="108"/>
      <c r="G70" s="110"/>
      <c r="H70" s="46"/>
      <c r="I70" s="46"/>
      <c r="J70" s="39"/>
    </row>
    <row r="71" spans="2:10" ht="23.25" customHeight="1">
      <c r="B71" s="111"/>
      <c r="C71" s="112"/>
      <c r="D71" s="112"/>
      <c r="E71" s="112"/>
      <c r="F71" s="112"/>
      <c r="G71" s="112"/>
      <c r="H71" s="112"/>
      <c r="I71" s="46"/>
      <c r="J71" s="39"/>
    </row>
    <row r="72" spans="2:10" ht="23.25" customHeight="1">
      <c r="B72" s="114"/>
      <c r="C72" s="115"/>
      <c r="D72" s="115"/>
      <c r="E72" s="115"/>
      <c r="F72" s="115"/>
      <c r="G72" s="115"/>
      <c r="H72" s="115"/>
      <c r="I72" s="117"/>
      <c r="J72" s="39"/>
    </row>
    <row r="73" spans="2:10" ht="23.25" customHeight="1">
      <c r="B73" s="114"/>
      <c r="C73" s="115"/>
      <c r="D73" s="115"/>
      <c r="E73" s="115"/>
      <c r="F73" s="115"/>
      <c r="G73" s="115"/>
      <c r="H73" s="115"/>
      <c r="I73" s="117"/>
      <c r="J73" s="39"/>
    </row>
    <row r="74" spans="2:10" ht="23.25" customHeight="1">
      <c r="B74" s="114"/>
      <c r="C74" s="115"/>
      <c r="D74" s="115"/>
      <c r="E74" s="115"/>
      <c r="F74" s="115"/>
      <c r="G74" s="115"/>
      <c r="H74" s="115"/>
      <c r="I74" s="117"/>
      <c r="J74" s="39"/>
    </row>
    <row r="75" spans="2:10" ht="23.25" customHeight="1">
      <c r="B75" s="114"/>
      <c r="C75" s="115"/>
      <c r="D75" s="115"/>
      <c r="E75" s="115"/>
      <c r="F75" s="115"/>
      <c r="G75" s="115"/>
      <c r="H75" s="115"/>
      <c r="I75" s="117"/>
      <c r="J75" s="39"/>
    </row>
    <row r="76" spans="2:10" ht="23.25" customHeight="1">
      <c r="B76" s="114"/>
      <c r="C76" s="115"/>
      <c r="D76" s="115"/>
      <c r="E76" s="115"/>
      <c r="F76" s="115"/>
      <c r="G76" s="115"/>
      <c r="H76" s="115"/>
      <c r="I76" s="117"/>
      <c r="J76" s="39"/>
    </row>
    <row r="77" spans="2:10" ht="23.25" customHeight="1">
      <c r="B77" s="114"/>
      <c r="C77" s="115"/>
      <c r="D77" s="115"/>
      <c r="E77" s="115"/>
      <c r="F77" s="115"/>
      <c r="G77" s="115"/>
      <c r="H77" s="115"/>
      <c r="I77" s="117"/>
      <c r="J77" s="39"/>
    </row>
    <row r="78" spans="2:10" ht="23.25" customHeight="1">
      <c r="B78" s="119"/>
      <c r="C78" s="120"/>
      <c r="D78" s="120"/>
      <c r="E78" s="120"/>
      <c r="F78" s="120"/>
      <c r="G78" s="120"/>
      <c r="H78" s="120"/>
      <c r="I78" s="122"/>
      <c r="J78" s="39"/>
    </row>
    <row r="79" spans="2:10" ht="23.25" customHeight="1">
      <c r="B79" s="20"/>
      <c r="C79" s="49"/>
      <c r="D79" s="49"/>
      <c r="E79" s="49"/>
      <c r="F79" s="49"/>
      <c r="G79" s="49"/>
      <c r="H79" s="49"/>
      <c r="I79" s="49"/>
      <c r="J79" s="39"/>
    </row>
    <row r="80" spans="2:10" ht="23.25" customHeight="1">
      <c r="B80" s="49"/>
      <c r="C80" s="49"/>
      <c r="D80" s="49"/>
      <c r="E80" s="49"/>
      <c r="F80" s="49"/>
      <c r="G80" s="49"/>
      <c r="H80" s="49"/>
      <c r="I80" s="49"/>
      <c r="J80" s="39"/>
    </row>
    <row r="81" spans="2:10" ht="23.25" customHeight="1">
      <c r="B81" s="50"/>
      <c r="C81" s="48"/>
      <c r="D81" s="48"/>
      <c r="E81" s="48"/>
      <c r="F81" s="48"/>
      <c r="G81" s="48"/>
      <c r="H81" s="48"/>
      <c r="I81" s="48"/>
      <c r="J81" s="39"/>
    </row>
    <row r="82" spans="2:10" ht="23.25" customHeight="1">
      <c r="B82" s="111"/>
      <c r="C82" s="112"/>
      <c r="D82" s="112"/>
      <c r="E82" s="112"/>
      <c r="F82" s="112"/>
      <c r="G82" s="112"/>
      <c r="H82" s="112"/>
      <c r="I82" s="46"/>
      <c r="J82" s="39"/>
    </row>
    <row r="83" spans="2:10" ht="23.25" customHeight="1">
      <c r="B83" s="114"/>
      <c r="C83" s="115"/>
      <c r="D83" s="115"/>
      <c r="E83" s="115"/>
      <c r="F83" s="115"/>
      <c r="G83" s="115"/>
      <c r="H83" s="115"/>
      <c r="I83" s="117"/>
      <c r="J83" s="39"/>
    </row>
    <row r="84" spans="2:10" ht="23.25" customHeight="1">
      <c r="B84" s="114"/>
      <c r="C84" s="115"/>
      <c r="D84" s="115"/>
      <c r="E84" s="115"/>
      <c r="F84" s="115"/>
      <c r="G84" s="115"/>
      <c r="H84" s="115"/>
      <c r="I84" s="117"/>
      <c r="J84" s="39"/>
    </row>
    <row r="85" spans="2:10" ht="23.25" customHeight="1">
      <c r="B85" s="119"/>
      <c r="C85" s="120"/>
      <c r="D85" s="120"/>
      <c r="E85" s="120"/>
      <c r="F85" s="120"/>
      <c r="G85" s="120"/>
      <c r="H85" s="120"/>
      <c r="I85" s="117"/>
      <c r="J85" s="39"/>
    </row>
    <row r="86" spans="2:10" ht="23.25" customHeight="1">
      <c r="B86" s="20"/>
      <c r="C86" s="42"/>
      <c r="D86" s="42"/>
      <c r="E86" s="42"/>
      <c r="F86" s="42"/>
      <c r="G86" s="42"/>
      <c r="H86" s="42"/>
      <c r="I86" s="42"/>
      <c r="J86" s="39"/>
    </row>
    <row r="87" spans="2:10" ht="23.25" customHeight="1">
      <c r="B87" s="42"/>
      <c r="C87" s="42"/>
      <c r="D87" s="42"/>
      <c r="E87" s="42"/>
      <c r="F87" s="42"/>
      <c r="G87" s="42"/>
      <c r="H87" s="42"/>
      <c r="I87" s="42"/>
      <c r="J87" s="39"/>
    </row>
    <row r="88" spans="2:10" ht="23.25" customHeight="1">
      <c r="B88" s="42"/>
      <c r="C88" s="42"/>
      <c r="D88" s="42"/>
      <c r="E88" s="42"/>
      <c r="F88" s="42"/>
      <c r="G88" s="42"/>
      <c r="H88" s="42"/>
      <c r="I88" s="42"/>
      <c r="J88" s="39"/>
    </row>
    <row r="89" spans="2:10" ht="23.25" customHeight="1">
      <c r="B89" s="42"/>
      <c r="C89" s="42"/>
      <c r="D89" s="42"/>
      <c r="E89" s="42"/>
      <c r="F89" s="42"/>
      <c r="G89" s="42"/>
      <c r="H89" s="42"/>
      <c r="I89" s="42"/>
      <c r="J89" s="39"/>
    </row>
    <row r="90" spans="2:10" ht="23.25" customHeight="1">
      <c r="B90" s="42"/>
      <c r="C90" s="42"/>
      <c r="D90" s="42"/>
      <c r="E90" s="42"/>
      <c r="F90" s="42"/>
      <c r="G90" s="42"/>
      <c r="H90" s="42"/>
      <c r="I90" s="42"/>
      <c r="J90" s="39"/>
    </row>
    <row r="91" spans="2:10" ht="23.25" customHeight="1">
      <c r="B91" s="42"/>
      <c r="C91" s="42"/>
      <c r="D91" s="42"/>
      <c r="E91" s="42"/>
      <c r="F91" s="42"/>
      <c r="G91" s="42"/>
      <c r="H91" s="42"/>
      <c r="I91" s="42"/>
      <c r="J91" s="39"/>
    </row>
    <row r="92" spans="2:10" ht="23.25" customHeight="1">
      <c r="B92" s="42"/>
      <c r="C92" s="42"/>
      <c r="D92" s="42"/>
      <c r="E92" s="42"/>
      <c r="F92" s="42"/>
      <c r="G92" s="42"/>
      <c r="H92" s="42"/>
      <c r="I92" s="42"/>
      <c r="J92" s="39"/>
    </row>
    <row r="93" spans="2:10" ht="23.25" customHeight="1">
      <c r="B93" s="42"/>
      <c r="C93" s="42"/>
      <c r="D93" s="42"/>
      <c r="E93" s="42"/>
      <c r="F93" s="42"/>
      <c r="G93" s="42"/>
      <c r="H93" s="42"/>
      <c r="I93" s="42"/>
      <c r="J93" s="39"/>
    </row>
    <row r="94" spans="2:10" ht="23.25" customHeight="1">
      <c r="B94" s="42"/>
      <c r="C94" s="42"/>
      <c r="D94" s="42"/>
      <c r="E94" s="42"/>
      <c r="F94" s="42"/>
      <c r="G94" s="42"/>
      <c r="H94" s="42"/>
      <c r="I94" s="42"/>
      <c r="J94" s="39"/>
    </row>
    <row r="95" spans="2:10" ht="23.25" customHeight="1">
      <c r="B95" s="42"/>
      <c r="C95" s="42"/>
      <c r="D95" s="42"/>
      <c r="E95" s="42"/>
      <c r="F95" s="42"/>
      <c r="G95" s="42"/>
      <c r="H95" s="42"/>
      <c r="I95" s="42"/>
      <c r="J95" s="39"/>
    </row>
    <row r="96" spans="2:10" ht="23.25" customHeight="1">
      <c r="B96" s="42"/>
      <c r="C96" s="42"/>
      <c r="D96" s="42"/>
      <c r="E96" s="42"/>
      <c r="F96" s="42"/>
      <c r="G96" s="42"/>
      <c r="H96" s="42"/>
      <c r="I96" s="42"/>
      <c r="J96" s="39"/>
    </row>
    <row r="97" spans="2:10" ht="23.25" customHeight="1">
      <c r="B97" s="42"/>
      <c r="C97" s="42"/>
      <c r="D97" s="42"/>
      <c r="E97" s="42"/>
      <c r="F97" s="42"/>
      <c r="G97" s="42"/>
      <c r="H97" s="42"/>
      <c r="I97" s="42"/>
      <c r="J97" s="39"/>
    </row>
    <row r="98" spans="2:10" ht="23.25" customHeight="1">
      <c r="B98" s="42"/>
      <c r="C98" s="42"/>
      <c r="D98" s="42"/>
      <c r="E98" s="42"/>
      <c r="F98" s="42"/>
      <c r="G98" s="42"/>
      <c r="H98" s="42"/>
      <c r="I98" s="42"/>
      <c r="J98" s="39"/>
    </row>
    <row r="99" spans="2:10" ht="23.25" customHeight="1">
      <c r="B99" s="42"/>
      <c r="C99" s="42"/>
      <c r="D99" s="42"/>
      <c r="E99" s="42"/>
      <c r="F99" s="42"/>
      <c r="G99" s="42"/>
      <c r="H99" s="42"/>
      <c r="I99" s="42"/>
      <c r="J99" s="39"/>
    </row>
    <row r="100" spans="2:10" ht="23.25" customHeight="1">
      <c r="B100" s="42"/>
      <c r="C100" s="42"/>
      <c r="D100" s="42"/>
      <c r="E100" s="42"/>
      <c r="F100" s="42"/>
      <c r="G100" s="42"/>
      <c r="H100" s="42"/>
      <c r="I100" s="42"/>
      <c r="J100" s="39"/>
    </row>
    <row r="101" spans="2:10" ht="23.25" customHeight="1">
      <c r="B101" s="42"/>
      <c r="C101" s="42"/>
      <c r="D101" s="42"/>
      <c r="E101" s="42"/>
      <c r="F101" s="42"/>
      <c r="G101" s="42"/>
      <c r="H101" s="42"/>
      <c r="I101" s="42"/>
      <c r="J101" s="39"/>
    </row>
    <row r="102" spans="2:10" ht="23.25" customHeight="1">
      <c r="B102" s="42"/>
      <c r="C102" s="42"/>
      <c r="D102" s="42"/>
      <c r="E102" s="42"/>
      <c r="F102" s="42"/>
      <c r="G102" s="42"/>
      <c r="H102" s="42"/>
      <c r="I102" s="42"/>
      <c r="J102" s="39"/>
    </row>
    <row r="103" spans="2:10" ht="23.25" customHeight="1">
      <c r="B103" s="42"/>
      <c r="C103" s="42"/>
      <c r="D103" s="42"/>
      <c r="E103" s="42"/>
      <c r="F103" s="42"/>
      <c r="G103" s="42"/>
      <c r="H103" s="42"/>
      <c r="I103" s="42"/>
      <c r="J103" s="39"/>
    </row>
    <row r="104" spans="2:10" ht="23.25" customHeight="1">
      <c r="B104" s="42"/>
      <c r="C104" s="42"/>
      <c r="D104" s="42"/>
      <c r="E104" s="42"/>
      <c r="F104" s="42"/>
      <c r="G104" s="42"/>
      <c r="H104" s="42"/>
      <c r="I104" s="42"/>
      <c r="J104" s="39"/>
    </row>
    <row r="105" spans="2:10" ht="23.25" customHeight="1">
      <c r="B105" s="42"/>
      <c r="C105" s="42"/>
      <c r="D105" s="42"/>
      <c r="E105" s="42"/>
      <c r="F105" s="42"/>
      <c r="G105" s="42"/>
      <c r="H105" s="42"/>
      <c r="I105" s="42"/>
      <c r="J105" s="39"/>
    </row>
    <row r="106" spans="2:10" ht="23.25" customHeight="1">
      <c r="B106" s="42"/>
      <c r="C106" s="42"/>
      <c r="D106" s="42"/>
      <c r="E106" s="42"/>
      <c r="F106" s="42"/>
      <c r="G106" s="42"/>
      <c r="H106" s="42"/>
      <c r="I106" s="42"/>
      <c r="J106" s="39"/>
    </row>
    <row r="107" spans="2:10" ht="23.25" customHeight="1">
      <c r="B107" s="42"/>
      <c r="C107" s="42"/>
      <c r="D107" s="42"/>
      <c r="E107" s="42"/>
      <c r="F107" s="42"/>
      <c r="G107" s="42"/>
      <c r="H107" s="42"/>
      <c r="I107" s="42"/>
      <c r="J107" s="39"/>
    </row>
    <row r="108" spans="2:10" ht="23.25" customHeight="1">
      <c r="B108" s="42"/>
      <c r="C108" s="42"/>
      <c r="D108" s="42"/>
      <c r="E108" s="42"/>
      <c r="F108" s="42"/>
      <c r="G108" s="42"/>
      <c r="H108" s="42"/>
      <c r="I108" s="42"/>
      <c r="J108" s="39"/>
    </row>
    <row r="109" spans="2:10" ht="23.25" customHeight="1">
      <c r="B109" s="42"/>
      <c r="C109" s="42"/>
      <c r="D109" s="42"/>
      <c r="E109" s="42"/>
      <c r="F109" s="42"/>
      <c r="G109" s="42"/>
      <c r="H109" s="42"/>
      <c r="I109" s="42"/>
      <c r="J109" s="39"/>
    </row>
    <row r="110" spans="2:10" ht="23.25" customHeight="1">
      <c r="B110" s="42"/>
      <c r="C110" s="42"/>
      <c r="D110" s="42"/>
      <c r="E110" s="42"/>
      <c r="F110" s="42"/>
      <c r="G110" s="42"/>
      <c r="H110" s="42"/>
      <c r="I110" s="42"/>
      <c r="J110" s="39"/>
    </row>
    <row r="111" spans="2:10" ht="23.25" customHeight="1">
      <c r="B111" s="42"/>
      <c r="C111" s="42"/>
      <c r="D111" s="42"/>
      <c r="E111" s="42"/>
      <c r="F111" s="42"/>
      <c r="G111" s="42"/>
      <c r="H111" s="42"/>
      <c r="I111" s="42"/>
      <c r="J111" s="39"/>
    </row>
    <row r="112" spans="2:10" ht="23.25" customHeight="1">
      <c r="B112" s="42"/>
      <c r="C112" s="42"/>
      <c r="D112" s="42"/>
      <c r="E112" s="42"/>
      <c r="F112" s="42"/>
      <c r="G112" s="42"/>
      <c r="H112" s="42"/>
      <c r="I112" s="42"/>
      <c r="J112" s="39"/>
    </row>
    <row r="113" spans="2:10" ht="23.25" customHeight="1">
      <c r="B113" s="42"/>
      <c r="C113" s="42"/>
      <c r="D113" s="42"/>
      <c r="E113" s="42"/>
      <c r="F113" s="42"/>
      <c r="G113" s="42"/>
      <c r="H113" s="42"/>
      <c r="I113" s="42"/>
      <c r="J113" s="39"/>
    </row>
    <row r="114" spans="2:10" ht="23.25" customHeight="1">
      <c r="B114" s="42"/>
      <c r="C114" s="42"/>
      <c r="D114" s="42"/>
      <c r="E114" s="42"/>
      <c r="F114" s="42"/>
      <c r="G114" s="42"/>
      <c r="H114" s="42"/>
      <c r="I114" s="42"/>
      <c r="J114" s="39"/>
    </row>
    <row r="115" spans="2:10" ht="23.25" customHeight="1">
      <c r="B115" s="42"/>
      <c r="C115" s="42"/>
      <c r="D115" s="42"/>
      <c r="E115" s="42"/>
      <c r="F115" s="42"/>
      <c r="G115" s="42"/>
      <c r="H115" s="42"/>
      <c r="I115" s="42"/>
      <c r="J115" s="39"/>
    </row>
    <row r="116" spans="2:10" ht="23.25" customHeight="1">
      <c r="B116" s="42"/>
      <c r="C116" s="42"/>
      <c r="D116" s="42"/>
      <c r="E116" s="42"/>
      <c r="F116" s="42"/>
      <c r="G116" s="42"/>
      <c r="H116" s="42"/>
      <c r="I116" s="42"/>
      <c r="J116" s="39"/>
    </row>
    <row r="117" spans="2:10" ht="23.25" customHeight="1">
      <c r="B117" s="42"/>
      <c r="C117" s="42"/>
      <c r="D117" s="42"/>
      <c r="E117" s="42"/>
      <c r="F117" s="42"/>
      <c r="G117" s="42"/>
      <c r="H117" s="42"/>
      <c r="I117" s="42"/>
      <c r="J117" s="39"/>
    </row>
    <row r="118" spans="2:10" ht="23.25" customHeight="1">
      <c r="B118" s="42"/>
      <c r="C118" s="42"/>
      <c r="D118" s="42"/>
      <c r="E118" s="42"/>
      <c r="F118" s="42"/>
      <c r="G118" s="42"/>
      <c r="H118" s="42"/>
      <c r="I118" s="42"/>
      <c r="J118" s="39"/>
    </row>
    <row r="119" spans="2:10" ht="23.25" customHeight="1"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2:10" ht="23.25" customHeight="1"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2:10" ht="23.25" customHeight="1"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2:10" ht="23.25" customHeight="1"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2:10" ht="23.25" customHeight="1"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2:10" ht="23.25" customHeight="1"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2:10" ht="23.25" customHeight="1"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2:10" ht="23.25" customHeight="1"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2:10" ht="23.25" customHeight="1"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2:10" ht="23.25" customHeight="1"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2:10" ht="23.25" customHeight="1"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2:10" ht="23.25" customHeight="1"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2:10" ht="23.25" customHeight="1"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2:10" ht="23.25" customHeight="1"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2:10" ht="23.25" customHeight="1"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2:10" ht="23.25" customHeight="1"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2:10" ht="23.25" customHeight="1"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2:10" ht="23.25" customHeight="1"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2:10" ht="23.25" customHeight="1"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2:10" ht="23.25" customHeight="1"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2:10" ht="23.25" customHeight="1"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2:10" ht="23.25" customHeight="1"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2:10" ht="23.25" customHeight="1"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2:10" ht="23.25" customHeight="1"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2:10" ht="23.25" customHeight="1"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2:10" ht="23.25" customHeight="1"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2:10" ht="23.25" customHeight="1"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2:10" ht="23.25" customHeight="1"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2:10" ht="23.25" customHeight="1"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2:10" ht="23.25" customHeight="1"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2:10" ht="23.25" customHeight="1"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2:10" ht="23.25" customHeight="1"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2:10" ht="23.25" customHeight="1"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2:10" ht="23.25" customHeight="1">
      <c r="B152" s="39"/>
      <c r="C152" s="39"/>
      <c r="D152" s="39"/>
      <c r="E152" s="39"/>
      <c r="F152" s="39"/>
      <c r="G152" s="39"/>
      <c r="H152" s="39"/>
      <c r="I152" s="39"/>
      <c r="J152" s="39"/>
    </row>
    <row r="153" spans="2:10" ht="23.25" customHeight="1"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2:10" ht="23.25" customHeight="1">
      <c r="B154" s="39"/>
      <c r="C154" s="39"/>
      <c r="D154" s="39"/>
      <c r="E154" s="39"/>
      <c r="F154" s="39"/>
      <c r="G154" s="39"/>
      <c r="H154" s="39"/>
      <c r="I154" s="39"/>
      <c r="J154" s="39"/>
    </row>
    <row r="155" spans="2:10" ht="23.25" customHeight="1">
      <c r="B155" s="39"/>
      <c r="C155" s="39"/>
      <c r="D155" s="39"/>
      <c r="E155" s="39"/>
      <c r="F155" s="39"/>
      <c r="G155" s="39"/>
      <c r="H155" s="39"/>
      <c r="I155" s="39"/>
      <c r="J155" s="39"/>
    </row>
    <row r="156" spans="2:10" ht="23.25" customHeight="1"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2:10" ht="23.25" customHeight="1">
      <c r="B157" s="39"/>
      <c r="C157" s="39"/>
      <c r="D157" s="39"/>
      <c r="E157" s="39"/>
      <c r="F157" s="39"/>
      <c r="G157" s="39"/>
      <c r="H157" s="39"/>
      <c r="I157" s="39"/>
      <c r="J157" s="39"/>
    </row>
    <row r="158" spans="2:10" ht="23.25" customHeight="1"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2:10" ht="23.25" customHeight="1"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2:10" ht="23.25" customHeight="1"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2:10" ht="23.25" customHeight="1"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2:10" ht="23.25" customHeight="1"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2:10" ht="23.25" customHeight="1"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2:10" ht="23.25" customHeight="1"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2:10" ht="23.25" customHeight="1"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2:10" ht="23.25" customHeight="1"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2:10" ht="23.25" customHeight="1"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2:10" ht="23.25" customHeight="1"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2:10" ht="23.25" customHeight="1"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2:10" ht="23.25" customHeight="1"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2:10" ht="23.25" customHeight="1">
      <c r="B171" s="39"/>
      <c r="C171" s="39"/>
      <c r="D171" s="39"/>
      <c r="E171" s="39"/>
      <c r="F171" s="39"/>
      <c r="G171" s="39"/>
      <c r="H171" s="39"/>
      <c r="I171" s="39"/>
      <c r="J171" s="39"/>
    </row>
    <row r="172" spans="2:10" ht="23.25" customHeight="1"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2:10" ht="23.25" customHeight="1"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2:10" ht="23.25" customHeight="1"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2:10" ht="23.25" customHeight="1"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2:10" ht="23.25" customHeight="1"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2:10" ht="23.25" customHeight="1">
      <c r="B177" s="39"/>
      <c r="C177" s="39"/>
      <c r="D177" s="39"/>
      <c r="E177" s="39"/>
      <c r="F177" s="39"/>
      <c r="G177" s="39"/>
      <c r="H177" s="39"/>
      <c r="I177" s="39"/>
      <c r="J177" s="39"/>
    </row>
    <row r="178" spans="2:10" ht="23.25" customHeight="1"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2:10" ht="23.25" customHeight="1"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2:10" ht="23.25" customHeight="1"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2:10" ht="23.25" customHeight="1"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2:10" ht="23.25" customHeight="1">
      <c r="B182" s="39"/>
      <c r="C182" s="39"/>
      <c r="D182" s="39"/>
      <c r="E182" s="39"/>
      <c r="F182" s="39"/>
      <c r="G182" s="39"/>
      <c r="H182" s="39"/>
      <c r="I182" s="39"/>
      <c r="J182" s="39"/>
    </row>
    <row r="183" spans="2:10" ht="23.25" customHeight="1">
      <c r="B183" s="39"/>
      <c r="C183" s="39"/>
      <c r="D183" s="39"/>
      <c r="E183" s="39"/>
      <c r="F183" s="39"/>
      <c r="G183" s="39"/>
      <c r="H183" s="39"/>
      <c r="I183" s="39"/>
      <c r="J183" s="39"/>
    </row>
    <row r="184" spans="2:10" ht="23.25" customHeight="1">
      <c r="B184" s="39"/>
      <c r="C184" s="39"/>
      <c r="D184" s="39"/>
      <c r="E184" s="39"/>
      <c r="F184" s="39"/>
      <c r="G184" s="39"/>
      <c r="H184" s="39"/>
      <c r="I184" s="39"/>
      <c r="J184" s="39"/>
    </row>
    <row r="185" spans="2:10" ht="23.25" customHeight="1">
      <c r="B185" s="39"/>
      <c r="C185" s="39"/>
      <c r="D185" s="39"/>
      <c r="E185" s="39"/>
      <c r="F185" s="39"/>
      <c r="G185" s="39"/>
      <c r="H185" s="39"/>
      <c r="I185" s="39"/>
      <c r="J185" s="39"/>
    </row>
    <row r="186" spans="2:10" ht="23.25" customHeight="1">
      <c r="B186" s="39"/>
      <c r="C186" s="39"/>
      <c r="D186" s="39"/>
      <c r="E186" s="39"/>
      <c r="F186" s="39"/>
      <c r="G186" s="39"/>
      <c r="H186" s="39"/>
      <c r="I186" s="39"/>
      <c r="J186" s="39"/>
    </row>
    <row r="187" spans="2:10" ht="23.25" customHeight="1"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2:10" ht="23.25" customHeight="1">
      <c r="B188" s="39"/>
      <c r="C188" s="39"/>
      <c r="D188" s="39"/>
      <c r="E188" s="39"/>
      <c r="F188" s="39"/>
      <c r="G188" s="39"/>
      <c r="H188" s="39"/>
      <c r="I188" s="39"/>
      <c r="J188" s="39"/>
    </row>
    <row r="189" spans="2:10" ht="23.25" customHeight="1">
      <c r="B189" s="39"/>
      <c r="C189" s="39"/>
      <c r="D189" s="39"/>
      <c r="E189" s="39"/>
      <c r="F189" s="39"/>
      <c r="G189" s="39"/>
      <c r="H189" s="39"/>
      <c r="I189" s="39"/>
      <c r="J189" s="39"/>
    </row>
    <row r="190" spans="2:10" ht="23.25" customHeight="1">
      <c r="B190" s="39"/>
      <c r="C190" s="39"/>
      <c r="D190" s="39"/>
      <c r="E190" s="39"/>
      <c r="F190" s="39"/>
      <c r="G190" s="39"/>
      <c r="H190" s="39"/>
      <c r="I190" s="39"/>
      <c r="J190" s="39"/>
    </row>
    <row r="191" spans="2:10" ht="23.25" customHeight="1">
      <c r="B191" s="39"/>
      <c r="C191" s="39"/>
      <c r="D191" s="39"/>
      <c r="E191" s="39"/>
      <c r="F191" s="39"/>
      <c r="G191" s="39"/>
      <c r="H191" s="39"/>
      <c r="I191" s="39"/>
      <c r="J191" s="39"/>
    </row>
    <row r="192" spans="2:10" ht="23.25" customHeight="1"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2:10" ht="23.25" customHeight="1">
      <c r="B193" s="39"/>
      <c r="C193" s="39"/>
      <c r="D193" s="39"/>
      <c r="E193" s="39"/>
      <c r="F193" s="39"/>
      <c r="G193" s="39"/>
      <c r="H193" s="39"/>
      <c r="I193" s="39"/>
      <c r="J193" s="39"/>
    </row>
    <row r="194" spans="2:10" ht="23.25" customHeight="1"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2:10" ht="23.25" customHeight="1">
      <c r="B195" s="39"/>
      <c r="C195" s="39"/>
      <c r="D195" s="39"/>
      <c r="E195" s="39"/>
      <c r="F195" s="39"/>
      <c r="G195" s="39"/>
      <c r="H195" s="39"/>
      <c r="I195" s="39"/>
      <c r="J195" s="39"/>
    </row>
    <row r="196" spans="2:10" ht="23.25" customHeight="1">
      <c r="B196" s="39"/>
      <c r="C196" s="39"/>
      <c r="D196" s="39"/>
      <c r="E196" s="39"/>
      <c r="F196" s="39"/>
      <c r="G196" s="39"/>
      <c r="H196" s="39"/>
      <c r="I196" s="39"/>
      <c r="J196" s="39"/>
    </row>
    <row r="197" spans="2:10" ht="23.25" customHeight="1">
      <c r="B197" s="39"/>
      <c r="C197" s="39"/>
      <c r="D197" s="39"/>
      <c r="E197" s="39"/>
      <c r="F197" s="39"/>
      <c r="G197" s="39"/>
      <c r="H197" s="39"/>
      <c r="I197" s="39"/>
      <c r="J197" s="39"/>
    </row>
    <row r="198" spans="2:10" ht="23.25" customHeight="1"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2:10" ht="23.25" customHeight="1">
      <c r="B199" s="39"/>
      <c r="C199" s="39"/>
      <c r="D199" s="39"/>
      <c r="E199" s="39"/>
      <c r="F199" s="39"/>
      <c r="G199" s="39"/>
      <c r="H199" s="39"/>
      <c r="I199" s="39"/>
      <c r="J199" s="39"/>
    </row>
    <row r="200" spans="2:10" ht="23.25" customHeight="1">
      <c r="B200" s="39"/>
      <c r="C200" s="39"/>
      <c r="D200" s="39"/>
      <c r="E200" s="39"/>
      <c r="F200" s="39"/>
      <c r="G200" s="39"/>
      <c r="H200" s="39"/>
      <c r="I200" s="39"/>
      <c r="J200" s="39"/>
    </row>
    <row r="201" spans="2:10" ht="23.25" customHeight="1">
      <c r="B201" s="39"/>
      <c r="C201" s="39"/>
      <c r="D201" s="39"/>
      <c r="E201" s="39"/>
      <c r="F201" s="39"/>
      <c r="G201" s="39"/>
      <c r="H201" s="39"/>
      <c r="I201" s="39"/>
      <c r="J201" s="39"/>
    </row>
    <row r="202" spans="2:10" ht="23.25" customHeight="1">
      <c r="B202" s="39"/>
      <c r="C202" s="39"/>
      <c r="D202" s="39"/>
      <c r="E202" s="39"/>
      <c r="F202" s="39"/>
      <c r="G202" s="39"/>
      <c r="H202" s="39"/>
      <c r="I202" s="39"/>
      <c r="J202" s="39"/>
    </row>
    <row r="203" spans="2:10" ht="23.25" customHeight="1">
      <c r="B203" s="39"/>
      <c r="C203" s="39"/>
      <c r="D203" s="39"/>
      <c r="E203" s="39"/>
      <c r="F203" s="39"/>
      <c r="G203" s="39"/>
      <c r="H203" s="39"/>
      <c r="I203" s="39"/>
      <c r="J203" s="39"/>
    </row>
    <row r="204" spans="2:10" ht="23.25" customHeight="1">
      <c r="B204" s="39"/>
      <c r="C204" s="39"/>
      <c r="D204" s="39"/>
      <c r="E204" s="39"/>
      <c r="F204" s="39"/>
      <c r="G204" s="39"/>
      <c r="H204" s="39"/>
      <c r="I204" s="39"/>
      <c r="J204" s="39"/>
    </row>
    <row r="205" spans="2:10" ht="23.25" customHeight="1">
      <c r="B205" s="39"/>
      <c r="C205" s="39"/>
      <c r="D205" s="39"/>
      <c r="E205" s="39"/>
      <c r="F205" s="39"/>
      <c r="G205" s="39"/>
      <c r="H205" s="39"/>
      <c r="I205" s="39"/>
      <c r="J205" s="39"/>
    </row>
    <row r="206" spans="2:10" ht="23.25" customHeight="1"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2:10" ht="23.25" customHeight="1">
      <c r="B207" s="39"/>
      <c r="C207" s="39"/>
      <c r="D207" s="39"/>
      <c r="E207" s="39"/>
      <c r="F207" s="39"/>
      <c r="G207" s="39"/>
      <c r="H207" s="39"/>
      <c r="I207" s="39"/>
      <c r="J207" s="39"/>
    </row>
    <row r="208" spans="2:10" ht="23.25" customHeight="1">
      <c r="B208" s="39"/>
      <c r="C208" s="39"/>
      <c r="D208" s="39"/>
      <c r="E208" s="39"/>
      <c r="F208" s="39"/>
      <c r="G208" s="39"/>
      <c r="H208" s="39"/>
      <c r="I208" s="39"/>
      <c r="J208" s="39"/>
    </row>
    <row r="209" spans="2:10" ht="23.25" customHeight="1"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2:10" ht="23.25" customHeight="1">
      <c r="B210" s="39"/>
      <c r="C210" s="39"/>
      <c r="D210" s="39"/>
      <c r="E210" s="39"/>
      <c r="F210" s="39"/>
      <c r="G210" s="39"/>
      <c r="H210" s="39"/>
      <c r="I210" s="39"/>
      <c r="J210" s="39"/>
    </row>
    <row r="211" spans="2:10" ht="23.25" customHeight="1"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2:10" ht="23.25" customHeight="1">
      <c r="B212" s="39"/>
      <c r="C212" s="39"/>
      <c r="D212" s="39"/>
      <c r="E212" s="39"/>
      <c r="F212" s="39"/>
      <c r="G212" s="39"/>
      <c r="H212" s="39"/>
      <c r="I212" s="39"/>
      <c r="J212" s="39"/>
    </row>
    <row r="213" spans="2:10" ht="23.25" customHeight="1"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2:10" ht="23.25" customHeight="1"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2:10" ht="23.25" customHeight="1">
      <c r="B215" s="39"/>
      <c r="C215" s="39"/>
      <c r="D215" s="39"/>
      <c r="E215" s="39"/>
      <c r="F215" s="39"/>
      <c r="G215" s="39"/>
      <c r="H215" s="39"/>
      <c r="I215" s="39"/>
      <c r="J215" s="39"/>
    </row>
    <row r="216" spans="2:10" ht="23.25" customHeight="1"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2:10" ht="23.25" customHeight="1">
      <c r="B217" s="39"/>
      <c r="C217" s="39"/>
      <c r="D217" s="39"/>
      <c r="E217" s="39"/>
      <c r="F217" s="39"/>
      <c r="G217" s="39"/>
      <c r="H217" s="39"/>
      <c r="I217" s="39"/>
      <c r="J217" s="39"/>
    </row>
    <row r="218" spans="2:10" ht="23.25" customHeight="1">
      <c r="B218" s="39"/>
      <c r="C218" s="39"/>
      <c r="D218" s="39"/>
      <c r="E218" s="39"/>
      <c r="F218" s="39"/>
      <c r="G218" s="39"/>
      <c r="H218" s="39"/>
      <c r="I218" s="39"/>
      <c r="J218" s="39"/>
    </row>
    <row r="219" spans="2:10" ht="23.25" customHeight="1"/>
    <row r="220" spans="2:10" ht="23.25" customHeight="1"/>
    <row r="221" spans="2:10" ht="23.25" customHeight="1"/>
    <row r="222" spans="2:10" ht="23.25" customHeight="1"/>
    <row r="223" spans="2:10" ht="23.25" customHeight="1"/>
    <row r="224" spans="2:10" ht="23.25" customHeight="1"/>
    <row r="225" ht="23.25" customHeight="1"/>
    <row r="226" ht="23.25" customHeight="1"/>
    <row r="227" ht="23.25" customHeight="1"/>
    <row r="228" ht="23.25" customHeight="1"/>
  </sheetData>
  <mergeCells count="29">
    <mergeCell ref="B52:H52"/>
    <mergeCell ref="E16:E17"/>
    <mergeCell ref="F16:F17"/>
    <mergeCell ref="G16:G17"/>
    <mergeCell ref="H16:H17"/>
    <mergeCell ref="E21:E22"/>
    <mergeCell ref="F21:F22"/>
    <mergeCell ref="G21:G22"/>
    <mergeCell ref="H21:H22"/>
    <mergeCell ref="E23:E24"/>
    <mergeCell ref="F23:F24"/>
    <mergeCell ref="G23:G24"/>
    <mergeCell ref="H23:H24"/>
    <mergeCell ref="E26:E27"/>
    <mergeCell ref="E29:E30"/>
    <mergeCell ref="F29:F30"/>
    <mergeCell ref="F26:F27"/>
    <mergeCell ref="G26:G27"/>
    <mergeCell ref="H26:H27"/>
    <mergeCell ref="E35:E36"/>
    <mergeCell ref="F35:F36"/>
    <mergeCell ref="G35:G36"/>
    <mergeCell ref="H35:H36"/>
    <mergeCell ref="G29:G30"/>
    <mergeCell ref="H29:H30"/>
    <mergeCell ref="E33:E34"/>
    <mergeCell ref="F33:F34"/>
    <mergeCell ref="G33:G34"/>
    <mergeCell ref="H33:H3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517D-0A41-4315-81DC-7B3EAEFB410C}">
  <sheetPr codeName="Planilha3">
    <tabColor rgb="FF008000"/>
  </sheetPr>
  <dimension ref="A1:R242"/>
  <sheetViews>
    <sheetView showGridLines="0" zoomScale="85" zoomScaleNormal="85" workbookViewId="0">
      <selection activeCell="G23" sqref="G23"/>
    </sheetView>
  </sheetViews>
  <sheetFormatPr defaultColWidth="0" defaultRowHeight="15"/>
  <cols>
    <col min="1" max="1" width="2.7109375" customWidth="1"/>
    <col min="2" max="2" width="48.7109375" customWidth="1"/>
    <col min="3" max="15" width="13.7109375" customWidth="1"/>
    <col min="16" max="16" width="17.7109375" customWidth="1"/>
    <col min="17" max="17" width="9.140625" customWidth="1"/>
    <col min="18" max="18" width="8.5703125" customWidth="1"/>
    <col min="19" max="16384" width="9.140625" hidden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6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6"/>
    </row>
    <row r="4" spans="1:1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6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11" spans="1:18" ht="23.25" customHeight="1"/>
    <row r="12" spans="1:18" ht="23.25" customHeight="1" thickBot="1">
      <c r="B12" s="704" t="s">
        <v>532</v>
      </c>
      <c r="C12" s="51"/>
      <c r="D12" s="705"/>
      <c r="E12" s="706"/>
      <c r="F12" s="706"/>
      <c r="G12" s="707"/>
      <c r="H12" s="708"/>
      <c r="I12" s="708"/>
      <c r="J12" s="69"/>
      <c r="K12" s="69"/>
      <c r="L12" s="69"/>
      <c r="M12" s="69"/>
      <c r="N12" s="69"/>
      <c r="O12" s="69"/>
      <c r="P12" s="69"/>
      <c r="Q12" s="106"/>
      <c r="R12" s="106"/>
    </row>
    <row r="13" spans="1:18" ht="23.25" customHeight="1">
      <c r="B13" s="709" t="s">
        <v>723</v>
      </c>
      <c r="C13" s="59">
        <v>2006</v>
      </c>
      <c r="D13" s="59">
        <v>2007</v>
      </c>
      <c r="E13" s="59">
        <v>2008</v>
      </c>
      <c r="F13" s="59">
        <v>2009</v>
      </c>
      <c r="G13" s="59">
        <v>2010</v>
      </c>
      <c r="H13" s="59">
        <v>2011</v>
      </c>
      <c r="I13" s="59">
        <v>2012</v>
      </c>
      <c r="J13" s="59">
        <v>2013</v>
      </c>
      <c r="K13" s="58">
        <v>2014</v>
      </c>
      <c r="L13" s="58">
        <v>2015</v>
      </c>
      <c r="M13" s="59">
        <v>2016</v>
      </c>
      <c r="N13" s="59">
        <v>2017</v>
      </c>
      <c r="O13" s="602">
        <v>2018</v>
      </c>
      <c r="P13" s="506" t="s">
        <v>577</v>
      </c>
      <c r="Q13" s="106"/>
      <c r="R13" s="106"/>
    </row>
    <row r="14" spans="1:18" ht="23.25" customHeight="1">
      <c r="B14" s="61" t="s">
        <v>9</v>
      </c>
      <c r="C14" s="454">
        <v>8</v>
      </c>
      <c r="D14" s="454">
        <v>8</v>
      </c>
      <c r="E14" s="454">
        <v>12</v>
      </c>
      <c r="F14" s="454">
        <v>15</v>
      </c>
      <c r="G14" s="454">
        <v>33</v>
      </c>
      <c r="H14" s="65">
        <v>45</v>
      </c>
      <c r="I14" s="65">
        <v>35</v>
      </c>
      <c r="J14" s="65">
        <v>54</v>
      </c>
      <c r="K14" s="65">
        <v>77</v>
      </c>
      <c r="L14" s="65">
        <v>90</v>
      </c>
      <c r="M14" s="65">
        <v>87</v>
      </c>
      <c r="N14" s="65">
        <v>103</v>
      </c>
      <c r="O14" s="65">
        <v>81</v>
      </c>
      <c r="P14" s="710">
        <f t="shared" ref="P14:P21" si="0">IF(ISERROR(O14/C14-1),"-",(O14/C14-1))</f>
        <v>9.125</v>
      </c>
      <c r="Q14" s="106"/>
      <c r="R14" s="106"/>
    </row>
    <row r="15" spans="1:18" ht="23.25" customHeight="1">
      <c r="B15" s="61" t="s">
        <v>8</v>
      </c>
      <c r="C15" s="454">
        <v>47</v>
      </c>
      <c r="D15" s="454">
        <v>70</v>
      </c>
      <c r="E15" s="454">
        <v>88</v>
      </c>
      <c r="F15" s="454">
        <v>151</v>
      </c>
      <c r="G15" s="454">
        <v>165</v>
      </c>
      <c r="H15" s="65">
        <v>256</v>
      </c>
      <c r="I15" s="65">
        <v>280</v>
      </c>
      <c r="J15" s="65">
        <v>291</v>
      </c>
      <c r="K15" s="65">
        <v>324</v>
      </c>
      <c r="L15" s="65">
        <v>305</v>
      </c>
      <c r="M15" s="65">
        <v>378</v>
      </c>
      <c r="N15" s="65">
        <v>379</v>
      </c>
      <c r="O15" s="65">
        <v>359</v>
      </c>
      <c r="P15" s="710">
        <f t="shared" si="0"/>
        <v>6.6382978723404253</v>
      </c>
      <c r="Q15" s="106"/>
      <c r="R15" s="106"/>
    </row>
    <row r="16" spans="1:18" ht="23.25" customHeight="1">
      <c r="B16" s="61" t="s">
        <v>97</v>
      </c>
      <c r="C16" s="454">
        <v>0</v>
      </c>
      <c r="D16" s="591">
        <v>70</v>
      </c>
      <c r="E16" s="591">
        <v>90</v>
      </c>
      <c r="F16" s="591">
        <v>115</v>
      </c>
      <c r="G16" s="591">
        <v>108</v>
      </c>
      <c r="H16" s="66">
        <v>74</v>
      </c>
      <c r="I16" s="66">
        <v>74</v>
      </c>
      <c r="J16" s="66">
        <v>400</v>
      </c>
      <c r="K16" s="66">
        <v>528</v>
      </c>
      <c r="L16" s="65">
        <v>0</v>
      </c>
      <c r="M16" s="65">
        <v>0</v>
      </c>
      <c r="N16" s="65">
        <v>418</v>
      </c>
      <c r="O16" s="65">
        <v>24</v>
      </c>
      <c r="P16" s="710" t="str">
        <f t="shared" si="0"/>
        <v>-</v>
      </c>
      <c r="Q16" s="106"/>
      <c r="R16" s="106"/>
    </row>
    <row r="17" spans="1:18" ht="23.25" customHeight="1">
      <c r="B17" s="61" t="s">
        <v>98</v>
      </c>
      <c r="C17" s="454">
        <v>14</v>
      </c>
      <c r="D17" s="454">
        <v>0</v>
      </c>
      <c r="E17" s="454">
        <v>0</v>
      </c>
      <c r="F17" s="454">
        <v>0</v>
      </c>
      <c r="G17" s="454">
        <v>40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710">
        <f t="shared" si="0"/>
        <v>-1</v>
      </c>
      <c r="Q17" s="106"/>
      <c r="R17" s="106"/>
    </row>
    <row r="18" spans="1:18" ht="23.25" customHeight="1">
      <c r="B18" s="61" t="s">
        <v>99</v>
      </c>
      <c r="C18" s="454" t="s">
        <v>100</v>
      </c>
      <c r="D18" s="454" t="s">
        <v>100</v>
      </c>
      <c r="E18" s="454" t="s">
        <v>100</v>
      </c>
      <c r="F18" s="454" t="s">
        <v>100</v>
      </c>
      <c r="G18" s="454">
        <v>10</v>
      </c>
      <c r="H18" s="65">
        <v>14</v>
      </c>
      <c r="I18" s="65">
        <v>12</v>
      </c>
      <c r="J18" s="65">
        <v>14</v>
      </c>
      <c r="K18" s="65">
        <v>14</v>
      </c>
      <c r="L18" s="65">
        <v>12</v>
      </c>
      <c r="M18" s="65">
        <v>20</v>
      </c>
      <c r="N18" s="65">
        <v>20</v>
      </c>
      <c r="O18" s="65">
        <v>16</v>
      </c>
      <c r="P18" s="710" t="str">
        <f t="shared" si="0"/>
        <v>-</v>
      </c>
      <c r="Q18" s="106"/>
      <c r="R18" s="106"/>
    </row>
    <row r="19" spans="1:18" ht="23.25" customHeight="1">
      <c r="B19" s="61" t="s">
        <v>101</v>
      </c>
      <c r="C19" s="454" t="s">
        <v>100</v>
      </c>
      <c r="D19" s="454" t="s">
        <v>100</v>
      </c>
      <c r="E19" s="454" t="s">
        <v>100</v>
      </c>
      <c r="F19" s="454" t="s">
        <v>100</v>
      </c>
      <c r="G19" s="454">
        <v>8</v>
      </c>
      <c r="H19" s="65">
        <v>10</v>
      </c>
      <c r="I19" s="65">
        <v>10</v>
      </c>
      <c r="J19" s="65">
        <v>10</v>
      </c>
      <c r="K19" s="65">
        <v>12</v>
      </c>
      <c r="L19" s="65">
        <v>12</v>
      </c>
      <c r="M19" s="65">
        <v>12</v>
      </c>
      <c r="N19" s="65">
        <v>12</v>
      </c>
      <c r="O19" s="65">
        <v>20</v>
      </c>
      <c r="P19" s="710" t="str">
        <f t="shared" si="0"/>
        <v>-</v>
      </c>
      <c r="Q19" s="106"/>
      <c r="R19" s="106"/>
    </row>
    <row r="20" spans="1:18" ht="23.25" customHeight="1">
      <c r="B20" s="307" t="s">
        <v>674</v>
      </c>
      <c r="C20" s="456" t="s">
        <v>100</v>
      </c>
      <c r="D20" s="456" t="s">
        <v>100</v>
      </c>
      <c r="E20" s="456" t="s">
        <v>100</v>
      </c>
      <c r="F20" s="456" t="s">
        <v>100</v>
      </c>
      <c r="G20" s="456" t="s">
        <v>100</v>
      </c>
      <c r="H20" s="456" t="s">
        <v>100</v>
      </c>
      <c r="I20" s="456" t="s">
        <v>100</v>
      </c>
      <c r="J20" s="456" t="s">
        <v>100</v>
      </c>
      <c r="K20" s="456" t="s">
        <v>100</v>
      </c>
      <c r="L20" s="456" t="s">
        <v>100</v>
      </c>
      <c r="M20" s="456" t="s">
        <v>100</v>
      </c>
      <c r="N20" s="456" t="s">
        <v>100</v>
      </c>
      <c r="O20" s="456">
        <v>6</v>
      </c>
      <c r="P20" s="711"/>
      <c r="Q20" s="106"/>
      <c r="R20" s="106"/>
    </row>
    <row r="21" spans="1:18" ht="23.25" customHeight="1" thickBot="1">
      <c r="B21" s="712" t="s">
        <v>102</v>
      </c>
      <c r="C21" s="713">
        <f>SUM(C14:C20)</f>
        <v>69</v>
      </c>
      <c r="D21" s="713">
        <f t="shared" ref="D21:O21" si="1">SUM(D14:D20)</f>
        <v>148</v>
      </c>
      <c r="E21" s="713">
        <f t="shared" si="1"/>
        <v>190</v>
      </c>
      <c r="F21" s="713">
        <f t="shared" si="1"/>
        <v>281</v>
      </c>
      <c r="G21" s="713">
        <f t="shared" si="1"/>
        <v>364</v>
      </c>
      <c r="H21" s="713">
        <f t="shared" si="1"/>
        <v>399</v>
      </c>
      <c r="I21" s="713">
        <f t="shared" si="1"/>
        <v>411</v>
      </c>
      <c r="J21" s="713">
        <f t="shared" si="1"/>
        <v>769</v>
      </c>
      <c r="K21" s="713">
        <f t="shared" si="1"/>
        <v>955</v>
      </c>
      <c r="L21" s="713">
        <f t="shared" si="1"/>
        <v>419</v>
      </c>
      <c r="M21" s="713">
        <f t="shared" si="1"/>
        <v>497</v>
      </c>
      <c r="N21" s="713">
        <f t="shared" si="1"/>
        <v>932</v>
      </c>
      <c r="O21" s="714">
        <f t="shared" si="1"/>
        <v>506</v>
      </c>
      <c r="P21" s="715">
        <f t="shared" si="0"/>
        <v>6.333333333333333</v>
      </c>
      <c r="Q21" s="106"/>
      <c r="R21" s="106"/>
    </row>
    <row r="22" spans="1:18" ht="23.25" customHeight="1">
      <c r="B22" s="716" t="s">
        <v>11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106"/>
      <c r="R22" s="106"/>
    </row>
    <row r="23" spans="1:18" ht="23.25" customHeight="1">
      <c r="A23" s="39"/>
      <c r="B23" s="717"/>
      <c r="C23" s="717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106"/>
    </row>
    <row r="24" spans="1:18" ht="23.25" customHeight="1">
      <c r="A24" s="39"/>
      <c r="B24" s="718"/>
      <c r="C24" s="719"/>
      <c r="D24" s="47"/>
      <c r="E24" s="720"/>
      <c r="F24" s="719"/>
      <c r="G24" s="719"/>
      <c r="H24" s="721"/>
      <c r="I24" s="717"/>
      <c r="J24" s="717"/>
      <c r="K24" s="717"/>
      <c r="L24" s="717"/>
      <c r="M24" s="717"/>
      <c r="N24" s="717"/>
      <c r="O24" s="717"/>
      <c r="P24" s="717"/>
      <c r="Q24" s="717"/>
      <c r="R24" s="106"/>
    </row>
    <row r="25" spans="1:18" ht="23.25" customHeight="1" thickBot="1">
      <c r="A25" s="39"/>
      <c r="B25" s="704" t="s">
        <v>533</v>
      </c>
      <c r="C25" s="51"/>
      <c r="D25" s="705"/>
      <c r="E25" s="706"/>
      <c r="F25" s="706"/>
      <c r="G25" s="707"/>
      <c r="H25" s="708"/>
      <c r="I25" s="708"/>
      <c r="J25" s="69"/>
      <c r="K25" s="69"/>
      <c r="L25" s="69"/>
      <c r="M25" s="69"/>
      <c r="N25" s="69"/>
      <c r="O25" s="69"/>
      <c r="P25" s="69"/>
      <c r="Q25" s="717"/>
      <c r="R25" s="106"/>
    </row>
    <row r="26" spans="1:18" ht="23.25" customHeight="1">
      <c r="A26" s="39"/>
      <c r="B26" s="709" t="s">
        <v>723</v>
      </c>
      <c r="C26" s="59">
        <v>2006</v>
      </c>
      <c r="D26" s="59">
        <v>2007</v>
      </c>
      <c r="E26" s="59">
        <v>2008</v>
      </c>
      <c r="F26" s="59">
        <v>2009</v>
      </c>
      <c r="G26" s="59">
        <v>2010</v>
      </c>
      <c r="H26" s="59">
        <v>2011</v>
      </c>
      <c r="I26" s="59">
        <v>2012</v>
      </c>
      <c r="J26" s="59">
        <v>2013</v>
      </c>
      <c r="K26" s="58">
        <v>2014</v>
      </c>
      <c r="L26" s="58">
        <v>2015</v>
      </c>
      <c r="M26" s="59">
        <v>2016</v>
      </c>
      <c r="N26" s="59">
        <v>2017</v>
      </c>
      <c r="O26" s="602">
        <v>2018</v>
      </c>
      <c r="P26" s="506" t="s">
        <v>577</v>
      </c>
      <c r="Q26" s="717"/>
      <c r="R26" s="106"/>
    </row>
    <row r="27" spans="1:18" ht="23.25" customHeight="1">
      <c r="A27" s="39"/>
      <c r="B27" s="61" t="s">
        <v>9</v>
      </c>
      <c r="C27" s="454">
        <v>8</v>
      </c>
      <c r="D27" s="454">
        <v>8</v>
      </c>
      <c r="E27" s="454">
        <v>12</v>
      </c>
      <c r="F27" s="454">
        <v>15</v>
      </c>
      <c r="G27" s="454">
        <v>29</v>
      </c>
      <c r="H27" s="65">
        <v>34</v>
      </c>
      <c r="I27" s="65">
        <v>35</v>
      </c>
      <c r="J27" s="65">
        <v>53</v>
      </c>
      <c r="K27" s="65">
        <v>74</v>
      </c>
      <c r="L27" s="65">
        <v>81</v>
      </c>
      <c r="M27" s="65">
        <v>81</v>
      </c>
      <c r="N27" s="65">
        <v>83</v>
      </c>
      <c r="O27" s="65">
        <v>68</v>
      </c>
      <c r="P27" s="710">
        <f t="shared" ref="P27:P33" si="2">IF(ISERROR(O27/C27-1),"-",(O27/C27-1))</f>
        <v>7.5</v>
      </c>
      <c r="Q27" s="717"/>
      <c r="R27" s="106"/>
    </row>
    <row r="28" spans="1:18" ht="23.25" customHeight="1">
      <c r="A28" s="39"/>
      <c r="B28" s="61" t="s">
        <v>8</v>
      </c>
      <c r="C28" s="454">
        <v>46</v>
      </c>
      <c r="D28" s="454">
        <v>68</v>
      </c>
      <c r="E28" s="454">
        <v>83</v>
      </c>
      <c r="F28" s="454">
        <v>150</v>
      </c>
      <c r="G28" s="454">
        <v>160</v>
      </c>
      <c r="H28" s="65">
        <v>252</v>
      </c>
      <c r="I28" s="65">
        <v>259</v>
      </c>
      <c r="J28" s="65">
        <v>255</v>
      </c>
      <c r="K28" s="65">
        <v>291</v>
      </c>
      <c r="L28" s="65">
        <v>263</v>
      </c>
      <c r="M28" s="65">
        <v>291</v>
      </c>
      <c r="N28" s="65">
        <v>354</v>
      </c>
      <c r="O28" s="65">
        <v>294</v>
      </c>
      <c r="P28" s="710">
        <f t="shared" si="2"/>
        <v>5.3913043478260869</v>
      </c>
      <c r="Q28" s="717"/>
      <c r="R28" s="106"/>
    </row>
    <row r="29" spans="1:18" ht="23.25" customHeight="1">
      <c r="A29" s="39"/>
      <c r="B29" s="61" t="s">
        <v>97</v>
      </c>
      <c r="C29" s="454" t="s">
        <v>100</v>
      </c>
      <c r="D29" s="591">
        <v>70</v>
      </c>
      <c r="E29" s="591">
        <v>90</v>
      </c>
      <c r="F29" s="591">
        <v>105</v>
      </c>
      <c r="G29" s="591">
        <v>97</v>
      </c>
      <c r="H29" s="66">
        <v>68</v>
      </c>
      <c r="I29" s="66">
        <v>73</v>
      </c>
      <c r="J29" s="66">
        <v>374</v>
      </c>
      <c r="K29" s="66">
        <v>484</v>
      </c>
      <c r="L29" s="65">
        <v>0</v>
      </c>
      <c r="M29" s="65">
        <v>0</v>
      </c>
      <c r="N29" s="65">
        <v>401</v>
      </c>
      <c r="O29" s="65">
        <v>23</v>
      </c>
      <c r="P29" s="710" t="str">
        <f t="shared" si="2"/>
        <v>-</v>
      </c>
      <c r="Q29" s="717"/>
      <c r="R29" s="106"/>
    </row>
    <row r="30" spans="1:18" ht="23.25" customHeight="1">
      <c r="A30" s="39"/>
      <c r="B30" s="61" t="s">
        <v>98</v>
      </c>
      <c r="C30" s="454">
        <v>14</v>
      </c>
      <c r="D30" s="454">
        <v>0</v>
      </c>
      <c r="E30" s="454">
        <v>0</v>
      </c>
      <c r="F30" s="454">
        <v>0</v>
      </c>
      <c r="G30" s="454">
        <v>25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710">
        <f t="shared" si="2"/>
        <v>-1</v>
      </c>
      <c r="Q30" s="717"/>
      <c r="R30" s="106"/>
    </row>
    <row r="31" spans="1:18" ht="23.25" customHeight="1">
      <c r="A31" s="39"/>
      <c r="B31" s="61" t="s">
        <v>103</v>
      </c>
      <c r="C31" s="454" t="s">
        <v>100</v>
      </c>
      <c r="D31" s="454" t="s">
        <v>100</v>
      </c>
      <c r="E31" s="454" t="s">
        <v>100</v>
      </c>
      <c r="F31" s="454" t="s">
        <v>100</v>
      </c>
      <c r="G31" s="454">
        <v>7</v>
      </c>
      <c r="H31" s="65">
        <v>9</v>
      </c>
      <c r="I31" s="65">
        <v>13</v>
      </c>
      <c r="J31" s="65">
        <v>14</v>
      </c>
      <c r="K31" s="65">
        <v>14</v>
      </c>
      <c r="L31" s="65">
        <v>12</v>
      </c>
      <c r="M31" s="65">
        <v>19</v>
      </c>
      <c r="N31" s="65">
        <v>18</v>
      </c>
      <c r="O31" s="65">
        <v>18</v>
      </c>
      <c r="P31" s="710" t="str">
        <f t="shared" si="2"/>
        <v>-</v>
      </c>
      <c r="Q31" s="717"/>
      <c r="R31" s="106"/>
    </row>
    <row r="32" spans="1:18" ht="23.25" customHeight="1">
      <c r="A32" s="39"/>
      <c r="B32" s="61" t="s">
        <v>101</v>
      </c>
      <c r="C32" s="454" t="s">
        <v>100</v>
      </c>
      <c r="D32" s="454" t="s">
        <v>100</v>
      </c>
      <c r="E32" s="454" t="s">
        <v>100</v>
      </c>
      <c r="F32" s="454" t="s">
        <v>100</v>
      </c>
      <c r="G32" s="454">
        <v>8</v>
      </c>
      <c r="H32" s="65">
        <v>10</v>
      </c>
      <c r="I32" s="65">
        <v>10</v>
      </c>
      <c r="J32" s="65">
        <v>10</v>
      </c>
      <c r="K32" s="65">
        <v>12</v>
      </c>
      <c r="L32" s="65">
        <v>12</v>
      </c>
      <c r="M32" s="65">
        <v>12</v>
      </c>
      <c r="N32" s="65">
        <v>12</v>
      </c>
      <c r="O32" s="65">
        <v>20</v>
      </c>
      <c r="P32" s="710" t="str">
        <f t="shared" si="2"/>
        <v>-</v>
      </c>
      <c r="Q32" s="717"/>
      <c r="R32" s="106"/>
    </row>
    <row r="33" spans="1:18" ht="23.25" customHeight="1">
      <c r="A33" s="39"/>
      <c r="B33" s="307" t="s">
        <v>674</v>
      </c>
      <c r="C33" s="456" t="s">
        <v>100</v>
      </c>
      <c r="D33" s="456" t="s">
        <v>100</v>
      </c>
      <c r="E33" s="456" t="s">
        <v>100</v>
      </c>
      <c r="F33" s="456" t="s">
        <v>100</v>
      </c>
      <c r="G33" s="456" t="s">
        <v>100</v>
      </c>
      <c r="H33" s="456" t="s">
        <v>100</v>
      </c>
      <c r="I33" s="456" t="s">
        <v>100</v>
      </c>
      <c r="J33" s="456" t="s">
        <v>100</v>
      </c>
      <c r="K33" s="456" t="s">
        <v>100</v>
      </c>
      <c r="L33" s="456" t="s">
        <v>100</v>
      </c>
      <c r="M33" s="456" t="s">
        <v>100</v>
      </c>
      <c r="N33" s="456" t="s">
        <v>100</v>
      </c>
      <c r="O33" s="456">
        <v>6</v>
      </c>
      <c r="P33" s="711" t="str">
        <f t="shared" si="2"/>
        <v>-</v>
      </c>
      <c r="Q33" s="717"/>
      <c r="R33" s="106"/>
    </row>
    <row r="34" spans="1:18" ht="23.25" customHeight="1" thickBot="1">
      <c r="A34" s="39"/>
      <c r="B34" s="712" t="s">
        <v>102</v>
      </c>
      <c r="C34" s="713">
        <f>SUM(C27:C33)</f>
        <v>68</v>
      </c>
      <c r="D34" s="713">
        <f t="shared" ref="D34:O34" si="3">SUM(D27:D33)</f>
        <v>146</v>
      </c>
      <c r="E34" s="713">
        <f t="shared" si="3"/>
        <v>185</v>
      </c>
      <c r="F34" s="713">
        <f t="shared" si="3"/>
        <v>270</v>
      </c>
      <c r="G34" s="713">
        <f t="shared" si="3"/>
        <v>326</v>
      </c>
      <c r="H34" s="713">
        <f t="shared" si="3"/>
        <v>373</v>
      </c>
      <c r="I34" s="713">
        <f t="shared" si="3"/>
        <v>390</v>
      </c>
      <c r="J34" s="713">
        <f t="shared" si="3"/>
        <v>706</v>
      </c>
      <c r="K34" s="713">
        <f t="shared" si="3"/>
        <v>875</v>
      </c>
      <c r="L34" s="713">
        <f t="shared" si="3"/>
        <v>368</v>
      </c>
      <c r="M34" s="713">
        <f t="shared" si="3"/>
        <v>403</v>
      </c>
      <c r="N34" s="713">
        <f t="shared" si="3"/>
        <v>868</v>
      </c>
      <c r="O34" s="714">
        <f t="shared" si="3"/>
        <v>429</v>
      </c>
      <c r="P34" s="715">
        <f>IF(ISERROR(O34/C34-1),"-",(O34/C34-1))</f>
        <v>5.3088235294117645</v>
      </c>
      <c r="Q34" s="717"/>
      <c r="R34" s="106"/>
    </row>
    <row r="35" spans="1:18" ht="23.25" customHeight="1">
      <c r="A35" s="39"/>
      <c r="B35" s="716" t="s">
        <v>11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717"/>
      <c r="R35" s="106"/>
    </row>
    <row r="36" spans="1:18" ht="23.25" customHeight="1">
      <c r="A36" s="39"/>
      <c r="B36" s="722" t="s">
        <v>679</v>
      </c>
      <c r="C36" s="722"/>
      <c r="D36" s="722"/>
      <c r="E36" s="722"/>
      <c r="F36" s="722"/>
      <c r="G36" s="722"/>
      <c r="H36" s="722"/>
      <c r="I36" s="722"/>
      <c r="J36" s="722"/>
      <c r="K36" s="722"/>
      <c r="L36" s="722"/>
      <c r="M36" s="722"/>
      <c r="N36" s="722"/>
      <c r="O36" s="722"/>
      <c r="P36" s="722"/>
      <c r="Q36" s="722"/>
      <c r="R36" s="722"/>
    </row>
    <row r="37" spans="1:18" ht="23.25" customHeight="1">
      <c r="A37" s="39"/>
      <c r="B37" s="722"/>
      <c r="C37" s="722"/>
      <c r="D37" s="722"/>
      <c r="E37" s="722"/>
      <c r="F37" s="722"/>
      <c r="G37" s="722"/>
      <c r="H37" s="722"/>
      <c r="I37" s="722"/>
      <c r="J37" s="722"/>
      <c r="K37" s="722"/>
      <c r="L37" s="722"/>
      <c r="M37" s="722"/>
      <c r="N37" s="722"/>
      <c r="O37" s="722"/>
      <c r="P37" s="722"/>
      <c r="Q37" s="722"/>
      <c r="R37" s="722"/>
    </row>
    <row r="38" spans="1:18" ht="23.25" customHeight="1">
      <c r="A38" s="3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7"/>
      <c r="R38" s="106"/>
    </row>
    <row r="39" spans="1:18" ht="23.25" customHeight="1" thickBot="1">
      <c r="A39" s="39"/>
      <c r="B39" s="704" t="s">
        <v>534</v>
      </c>
      <c r="C39" s="51"/>
      <c r="D39" s="705"/>
      <c r="E39" s="706"/>
      <c r="F39" s="706"/>
      <c r="G39" s="707"/>
      <c r="H39" s="708"/>
      <c r="I39" s="708"/>
      <c r="J39" s="69"/>
      <c r="K39" s="69"/>
      <c r="L39" s="69"/>
      <c r="M39" s="69"/>
      <c r="N39" s="69"/>
      <c r="O39" s="69"/>
      <c r="P39" s="69"/>
      <c r="Q39" s="717"/>
      <c r="R39" s="106"/>
    </row>
    <row r="40" spans="1:18" ht="23.25" customHeight="1">
      <c r="A40" s="39"/>
      <c r="B40" s="709" t="s">
        <v>723</v>
      </c>
      <c r="C40" s="59">
        <v>2006</v>
      </c>
      <c r="D40" s="59">
        <v>2007</v>
      </c>
      <c r="E40" s="59">
        <v>2008</v>
      </c>
      <c r="F40" s="59">
        <v>2009</v>
      </c>
      <c r="G40" s="59">
        <v>2010</v>
      </c>
      <c r="H40" s="59">
        <v>2011</v>
      </c>
      <c r="I40" s="59">
        <v>2012</v>
      </c>
      <c r="J40" s="59">
        <v>2013</v>
      </c>
      <c r="K40" s="58">
        <v>2014</v>
      </c>
      <c r="L40" s="58">
        <v>2015</v>
      </c>
      <c r="M40" s="58">
        <v>2016</v>
      </c>
      <c r="N40" s="59">
        <v>2017</v>
      </c>
      <c r="O40" s="602">
        <v>2018</v>
      </c>
      <c r="P40" s="506" t="s">
        <v>577</v>
      </c>
      <c r="Q40" s="717"/>
      <c r="R40" s="106"/>
    </row>
    <row r="41" spans="1:18" ht="23.25" customHeight="1">
      <c r="A41" s="39"/>
      <c r="B41" s="61" t="s">
        <v>9</v>
      </c>
      <c r="C41" s="454">
        <v>2</v>
      </c>
      <c r="D41" s="454">
        <v>6</v>
      </c>
      <c r="E41" s="454">
        <v>6</v>
      </c>
      <c r="F41" s="454">
        <v>1</v>
      </c>
      <c r="G41" s="454">
        <v>9</v>
      </c>
      <c r="H41" s="65">
        <v>11</v>
      </c>
      <c r="I41" s="65">
        <v>15</v>
      </c>
      <c r="J41" s="65">
        <v>18</v>
      </c>
      <c r="K41" s="65">
        <v>24</v>
      </c>
      <c r="L41" s="65">
        <v>33</v>
      </c>
      <c r="M41" s="65">
        <v>36</v>
      </c>
      <c r="N41" s="65">
        <v>54</v>
      </c>
      <c r="O41" s="65">
        <v>58</v>
      </c>
      <c r="P41" s="710">
        <f t="shared" ref="P41:P46" si="4">IF(ISERROR(O41/C41-1),"-",(O41/C41-1))</f>
        <v>28</v>
      </c>
      <c r="Q41" s="717"/>
      <c r="R41" s="106"/>
    </row>
    <row r="42" spans="1:18" ht="23.25" customHeight="1">
      <c r="A42" s="39"/>
      <c r="B42" s="61" t="s">
        <v>8</v>
      </c>
      <c r="C42" s="454">
        <v>35</v>
      </c>
      <c r="D42" s="454">
        <v>33</v>
      </c>
      <c r="E42" s="454">
        <v>45</v>
      </c>
      <c r="F42" s="454">
        <v>60</v>
      </c>
      <c r="G42" s="454">
        <v>78</v>
      </c>
      <c r="H42" s="65">
        <v>145</v>
      </c>
      <c r="I42" s="65">
        <v>148</v>
      </c>
      <c r="J42" s="65">
        <v>219</v>
      </c>
      <c r="K42" s="65">
        <v>210</v>
      </c>
      <c r="L42" s="65">
        <v>209</v>
      </c>
      <c r="M42" s="65">
        <v>236</v>
      </c>
      <c r="N42" s="65">
        <v>205</v>
      </c>
      <c r="O42" s="65">
        <v>250</v>
      </c>
      <c r="P42" s="710">
        <f t="shared" si="4"/>
        <v>6.1428571428571432</v>
      </c>
      <c r="Q42" s="717"/>
      <c r="R42" s="106"/>
    </row>
    <row r="43" spans="1:18" ht="23.25" customHeight="1">
      <c r="A43" s="39"/>
      <c r="B43" s="61" t="s">
        <v>97</v>
      </c>
      <c r="C43" s="454">
        <v>12</v>
      </c>
      <c r="D43" s="591">
        <v>40</v>
      </c>
      <c r="E43" s="591">
        <v>28</v>
      </c>
      <c r="F43" s="591">
        <v>54</v>
      </c>
      <c r="G43" s="591">
        <v>99</v>
      </c>
      <c r="H43" s="66">
        <v>82</v>
      </c>
      <c r="I43" s="66">
        <v>51</v>
      </c>
      <c r="J43" s="66">
        <v>58</v>
      </c>
      <c r="K43" s="66">
        <v>127</v>
      </c>
      <c r="L43" s="66">
        <v>116</v>
      </c>
      <c r="M43" s="66">
        <v>147</v>
      </c>
      <c r="N43" s="66">
        <v>0</v>
      </c>
      <c r="O43" s="65">
        <v>220</v>
      </c>
      <c r="P43" s="710">
        <f t="shared" si="4"/>
        <v>17.333333333333332</v>
      </c>
      <c r="Q43" s="717"/>
      <c r="R43" s="106"/>
    </row>
    <row r="44" spans="1:18" ht="23.25" customHeight="1">
      <c r="A44" s="39"/>
      <c r="B44" s="61" t="s">
        <v>98</v>
      </c>
      <c r="C44" s="454" t="s">
        <v>100</v>
      </c>
      <c r="D44" s="454" t="s">
        <v>100</v>
      </c>
      <c r="E44" s="454">
        <v>14</v>
      </c>
      <c r="F44" s="454">
        <v>0</v>
      </c>
      <c r="G44" s="454">
        <v>0</v>
      </c>
      <c r="H44" s="65">
        <v>25</v>
      </c>
      <c r="I44" s="454">
        <v>0</v>
      </c>
      <c r="J44" s="454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710" t="str">
        <f t="shared" si="4"/>
        <v>-</v>
      </c>
      <c r="Q44" s="717"/>
      <c r="R44" s="106"/>
    </row>
    <row r="45" spans="1:18" ht="23.25" customHeight="1">
      <c r="A45" s="39"/>
      <c r="B45" s="61" t="s">
        <v>99</v>
      </c>
      <c r="C45" s="454" t="s">
        <v>100</v>
      </c>
      <c r="D45" s="454" t="s">
        <v>100</v>
      </c>
      <c r="E45" s="454" t="s">
        <v>100</v>
      </c>
      <c r="F45" s="454" t="s">
        <v>100</v>
      </c>
      <c r="G45" s="454" t="s">
        <v>100</v>
      </c>
      <c r="H45" s="65">
        <v>1</v>
      </c>
      <c r="I45" s="65">
        <v>6</v>
      </c>
      <c r="J45" s="65">
        <v>5</v>
      </c>
      <c r="K45" s="65">
        <v>9</v>
      </c>
      <c r="L45" s="65">
        <v>13</v>
      </c>
      <c r="M45" s="81">
        <v>24</v>
      </c>
      <c r="N45" s="81">
        <v>12</v>
      </c>
      <c r="O45" s="65">
        <v>17</v>
      </c>
      <c r="P45" s="710" t="str">
        <f t="shared" si="4"/>
        <v>-</v>
      </c>
      <c r="Q45" s="717"/>
      <c r="R45" s="106"/>
    </row>
    <row r="46" spans="1:18" ht="23.25" customHeight="1">
      <c r="A46" s="39"/>
      <c r="B46" s="61" t="s">
        <v>101</v>
      </c>
      <c r="C46" s="454" t="s">
        <v>100</v>
      </c>
      <c r="D46" s="454" t="s">
        <v>100</v>
      </c>
      <c r="E46" s="454" t="s">
        <v>100</v>
      </c>
      <c r="F46" s="454" t="s">
        <v>100</v>
      </c>
      <c r="G46" s="454" t="s">
        <v>100</v>
      </c>
      <c r="H46" s="65" t="s">
        <v>100</v>
      </c>
      <c r="I46" s="65">
        <v>5</v>
      </c>
      <c r="J46" s="65">
        <v>10</v>
      </c>
      <c r="K46" s="65">
        <v>10</v>
      </c>
      <c r="L46" s="65">
        <v>10</v>
      </c>
      <c r="M46" s="65">
        <v>13</v>
      </c>
      <c r="N46" s="65">
        <v>8</v>
      </c>
      <c r="O46" s="65">
        <v>11</v>
      </c>
      <c r="P46" s="710" t="str">
        <f t="shared" si="4"/>
        <v>-</v>
      </c>
      <c r="Q46" s="717"/>
      <c r="R46" s="106"/>
    </row>
    <row r="47" spans="1:18" ht="23.25" customHeight="1">
      <c r="A47" s="39"/>
      <c r="B47" s="307" t="s">
        <v>674</v>
      </c>
      <c r="C47" s="456" t="s">
        <v>100</v>
      </c>
      <c r="D47" s="456" t="s">
        <v>100</v>
      </c>
      <c r="E47" s="456" t="s">
        <v>100</v>
      </c>
      <c r="F47" s="456" t="s">
        <v>100</v>
      </c>
      <c r="G47" s="456" t="s">
        <v>100</v>
      </c>
      <c r="H47" s="456" t="s">
        <v>100</v>
      </c>
      <c r="I47" s="456" t="s">
        <v>100</v>
      </c>
      <c r="J47" s="456" t="s">
        <v>100</v>
      </c>
      <c r="K47" s="456" t="s">
        <v>100</v>
      </c>
      <c r="L47" s="456" t="s">
        <v>100</v>
      </c>
      <c r="M47" s="456" t="s">
        <v>100</v>
      </c>
      <c r="N47" s="456" t="s">
        <v>100</v>
      </c>
      <c r="O47" s="456" t="s">
        <v>100</v>
      </c>
      <c r="P47" s="711"/>
      <c r="Q47" s="717"/>
      <c r="R47" s="106"/>
    </row>
    <row r="48" spans="1:18" ht="23.25" customHeight="1" thickBot="1">
      <c r="A48" s="39"/>
      <c r="B48" s="712" t="s">
        <v>102</v>
      </c>
      <c r="C48" s="713">
        <f>SUM(C41:C47)</f>
        <v>49</v>
      </c>
      <c r="D48" s="713">
        <f t="shared" ref="D48:O48" si="5">SUM(D41:D47)</f>
        <v>79</v>
      </c>
      <c r="E48" s="713">
        <f t="shared" si="5"/>
        <v>93</v>
      </c>
      <c r="F48" s="713">
        <f t="shared" si="5"/>
        <v>115</v>
      </c>
      <c r="G48" s="713">
        <f t="shared" si="5"/>
        <v>186</v>
      </c>
      <c r="H48" s="713">
        <f t="shared" si="5"/>
        <v>264</v>
      </c>
      <c r="I48" s="713">
        <f t="shared" si="5"/>
        <v>225</v>
      </c>
      <c r="J48" s="713">
        <f t="shared" si="5"/>
        <v>310</v>
      </c>
      <c r="K48" s="713">
        <f t="shared" si="5"/>
        <v>380</v>
      </c>
      <c r="L48" s="713">
        <f t="shared" si="5"/>
        <v>381</v>
      </c>
      <c r="M48" s="713">
        <f t="shared" si="5"/>
        <v>456</v>
      </c>
      <c r="N48" s="713">
        <f t="shared" si="5"/>
        <v>279</v>
      </c>
      <c r="O48" s="713">
        <f t="shared" si="5"/>
        <v>556</v>
      </c>
      <c r="P48" s="715">
        <f>IF(ISERROR(O48/C48-1),"-",(O48/C48-1))</f>
        <v>10.346938775510203</v>
      </c>
      <c r="Q48" s="717"/>
      <c r="R48" s="106"/>
    </row>
    <row r="49" spans="1:18" ht="23.25" customHeight="1">
      <c r="A49" s="39"/>
      <c r="B49" s="716" t="s">
        <v>11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717"/>
      <c r="R49" s="106"/>
    </row>
    <row r="50" spans="1:18" ht="23.25" customHeight="1">
      <c r="A50" s="39"/>
      <c r="B50" s="70" t="s">
        <v>104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17"/>
      <c r="R50" s="106"/>
    </row>
    <row r="51" spans="1:18" ht="23.25" customHeight="1">
      <c r="A51" s="3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17"/>
      <c r="R51" s="106"/>
    </row>
    <row r="52" spans="1:18" ht="23.25" customHeight="1">
      <c r="A52" s="3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7"/>
      <c r="R52" s="106"/>
    </row>
    <row r="53" spans="1:18" ht="23.25" customHeight="1" thickBot="1">
      <c r="A53" s="39"/>
      <c r="B53" s="704" t="s">
        <v>535</v>
      </c>
      <c r="C53" s="51"/>
      <c r="D53" s="705"/>
      <c r="E53" s="706"/>
      <c r="F53" s="706"/>
      <c r="G53" s="707"/>
      <c r="H53" s="708"/>
      <c r="I53" s="708"/>
      <c r="J53" s="69"/>
      <c r="K53" s="69"/>
      <c r="L53" s="69"/>
      <c r="M53" s="69"/>
      <c r="N53" s="69"/>
      <c r="O53" s="69"/>
      <c r="P53" s="69"/>
      <c r="Q53" s="717"/>
      <c r="R53" s="106"/>
    </row>
    <row r="54" spans="1:18" ht="23.25" customHeight="1">
      <c r="A54" s="39"/>
      <c r="B54" s="709" t="s">
        <v>723</v>
      </c>
      <c r="C54" s="59" t="s">
        <v>105</v>
      </c>
      <c r="D54" s="59" t="s">
        <v>106</v>
      </c>
      <c r="E54" s="59" t="s">
        <v>107</v>
      </c>
      <c r="F54" s="59" t="s">
        <v>108</v>
      </c>
      <c r="G54" s="59" t="s">
        <v>109</v>
      </c>
      <c r="H54" s="58" t="s">
        <v>110</v>
      </c>
      <c r="I54" s="58" t="s">
        <v>111</v>
      </c>
      <c r="J54" s="58" t="s">
        <v>112</v>
      </c>
      <c r="K54" s="58" t="s">
        <v>113</v>
      </c>
      <c r="L54" s="58" t="s">
        <v>114</v>
      </c>
      <c r="M54" s="58" t="s">
        <v>115</v>
      </c>
      <c r="N54" s="58" t="s">
        <v>116</v>
      </c>
      <c r="O54" s="251" t="s">
        <v>578</v>
      </c>
      <c r="P54" s="506" t="s">
        <v>577</v>
      </c>
      <c r="Q54" s="717"/>
      <c r="R54" s="106"/>
    </row>
    <row r="55" spans="1:18" ht="23.25" customHeight="1">
      <c r="A55" s="39"/>
      <c r="B55" s="61" t="s">
        <v>9</v>
      </c>
      <c r="C55" s="454">
        <v>24</v>
      </c>
      <c r="D55" s="454">
        <v>30</v>
      </c>
      <c r="E55" s="454">
        <v>35</v>
      </c>
      <c r="F55" s="454">
        <v>44</v>
      </c>
      <c r="G55" s="454">
        <v>71</v>
      </c>
      <c r="H55" s="65">
        <v>94</v>
      </c>
      <c r="I55" s="65">
        <v>117</v>
      </c>
      <c r="J55" s="65">
        <v>144</v>
      </c>
      <c r="K55" s="65">
        <v>184</v>
      </c>
      <c r="L55" s="65">
        <v>242</v>
      </c>
      <c r="M55" s="65">
        <v>279</v>
      </c>
      <c r="N55" s="65">
        <v>313</v>
      </c>
      <c r="O55" s="65">
        <v>339</v>
      </c>
      <c r="P55" s="710">
        <f>IF(ISERROR(O55/C55-1),"-",(O55/C55-1))</f>
        <v>13.125</v>
      </c>
      <c r="Q55" s="717"/>
      <c r="R55" s="106"/>
    </row>
    <row r="56" spans="1:18" ht="23.25" customHeight="1">
      <c r="A56" s="39"/>
      <c r="B56" s="61" t="s">
        <v>8</v>
      </c>
      <c r="C56" s="454">
        <v>117</v>
      </c>
      <c r="D56" s="454">
        <v>150</v>
      </c>
      <c r="E56" s="454">
        <v>197</v>
      </c>
      <c r="F56" s="454">
        <v>295</v>
      </c>
      <c r="G56" s="454">
        <v>354</v>
      </c>
      <c r="H56" s="65">
        <v>550</v>
      </c>
      <c r="I56" s="65">
        <v>636</v>
      </c>
      <c r="J56" s="65">
        <v>734</v>
      </c>
      <c r="K56" s="65">
        <v>700</v>
      </c>
      <c r="L56" s="65">
        <v>749</v>
      </c>
      <c r="M56" s="65">
        <v>794</v>
      </c>
      <c r="N56" s="65">
        <v>867</v>
      </c>
      <c r="O56" s="65">
        <v>901</v>
      </c>
      <c r="P56" s="710">
        <f t="shared" ref="P56:P60" si="6">IF(ISERROR(O56/C56-1),"-",(O56/C56-1))</f>
        <v>6.700854700854701</v>
      </c>
      <c r="Q56" s="717"/>
      <c r="R56" s="106"/>
    </row>
    <row r="57" spans="1:18" ht="23.25" customHeight="1">
      <c r="A57" s="39"/>
      <c r="B57" s="61" t="s">
        <v>97</v>
      </c>
      <c r="C57" s="454" t="s">
        <v>100</v>
      </c>
      <c r="D57" s="454">
        <v>36</v>
      </c>
      <c r="E57" s="454">
        <v>104</v>
      </c>
      <c r="F57" s="454">
        <v>178</v>
      </c>
      <c r="G57" s="454">
        <v>111</v>
      </c>
      <c r="H57" s="65">
        <v>151</v>
      </c>
      <c r="I57" s="65">
        <v>95</v>
      </c>
      <c r="J57" s="65">
        <v>512</v>
      </c>
      <c r="K57" s="65">
        <v>422</v>
      </c>
      <c r="L57" s="65">
        <v>428</v>
      </c>
      <c r="M57" s="65">
        <v>196</v>
      </c>
      <c r="N57" s="65">
        <v>392</v>
      </c>
      <c r="O57" s="65">
        <v>298</v>
      </c>
      <c r="P57" s="710" t="str">
        <f t="shared" si="6"/>
        <v>-</v>
      </c>
      <c r="Q57" s="717"/>
      <c r="R57" s="106"/>
    </row>
    <row r="58" spans="1:18" ht="23.25" customHeight="1">
      <c r="A58" s="39"/>
      <c r="B58" s="61" t="s">
        <v>98</v>
      </c>
      <c r="C58" s="454" t="s">
        <v>100</v>
      </c>
      <c r="D58" s="454">
        <v>14</v>
      </c>
      <c r="E58" s="454">
        <v>14</v>
      </c>
      <c r="F58" s="454" t="s">
        <v>100</v>
      </c>
      <c r="G58" s="454" t="s">
        <v>100</v>
      </c>
      <c r="H58" s="65">
        <v>25</v>
      </c>
      <c r="I58" s="65" t="s">
        <v>100</v>
      </c>
      <c r="J58" s="65" t="s">
        <v>100</v>
      </c>
      <c r="K58" s="65" t="s">
        <v>100</v>
      </c>
      <c r="L58" s="65" t="s">
        <v>100</v>
      </c>
      <c r="M58" s="65" t="s">
        <v>100</v>
      </c>
      <c r="N58" s="65" t="s">
        <v>100</v>
      </c>
      <c r="O58" s="65" t="s">
        <v>100</v>
      </c>
      <c r="P58" s="710" t="str">
        <f>IF(ISERROR(O58/C58-1),"-",(O58/C58-1))</f>
        <v>-</v>
      </c>
      <c r="Q58" s="717"/>
      <c r="R58" s="106"/>
    </row>
    <row r="59" spans="1:18" ht="23.25" customHeight="1">
      <c r="A59" s="39"/>
      <c r="B59" s="61" t="s">
        <v>99</v>
      </c>
      <c r="C59" s="454" t="s">
        <v>100</v>
      </c>
      <c r="D59" s="454" t="s">
        <v>100</v>
      </c>
      <c r="E59" s="454" t="s">
        <v>100</v>
      </c>
      <c r="F59" s="454" t="s">
        <v>100</v>
      </c>
      <c r="G59" s="454">
        <v>7</v>
      </c>
      <c r="H59" s="65">
        <v>16</v>
      </c>
      <c r="I59" s="65">
        <v>20</v>
      </c>
      <c r="J59" s="65">
        <v>41</v>
      </c>
      <c r="K59" s="65">
        <v>36</v>
      </c>
      <c r="L59" s="65">
        <v>29</v>
      </c>
      <c r="M59" s="65">
        <v>33</v>
      </c>
      <c r="N59" s="65">
        <v>39</v>
      </c>
      <c r="O59" s="65">
        <v>38</v>
      </c>
      <c r="P59" s="710" t="str">
        <f>IF(ISERROR(O59/C59-1),"-",(O59/C59-1))</f>
        <v>-</v>
      </c>
      <c r="Q59" s="717"/>
      <c r="R59" s="106"/>
    </row>
    <row r="60" spans="1:18" ht="23.25" customHeight="1">
      <c r="A60" s="39"/>
      <c r="B60" s="61" t="s">
        <v>101</v>
      </c>
      <c r="C60" s="454" t="s">
        <v>100</v>
      </c>
      <c r="D60" s="454" t="s">
        <v>100</v>
      </c>
      <c r="E60" s="454" t="s">
        <v>100</v>
      </c>
      <c r="F60" s="454" t="s">
        <v>100</v>
      </c>
      <c r="G60" s="454">
        <v>8</v>
      </c>
      <c r="H60" s="65">
        <v>15</v>
      </c>
      <c r="I60" s="65">
        <v>20</v>
      </c>
      <c r="J60" s="65">
        <v>26</v>
      </c>
      <c r="K60" s="65">
        <v>31</v>
      </c>
      <c r="L60" s="65">
        <v>21</v>
      </c>
      <c r="M60" s="65">
        <v>20</v>
      </c>
      <c r="N60" s="65">
        <v>24</v>
      </c>
      <c r="O60" s="65">
        <v>31</v>
      </c>
      <c r="P60" s="710" t="str">
        <f t="shared" si="6"/>
        <v>-</v>
      </c>
      <c r="Q60" s="717"/>
      <c r="R60" s="106"/>
    </row>
    <row r="61" spans="1:18" ht="23.25" customHeight="1">
      <c r="A61" s="39"/>
      <c r="B61" s="61" t="s">
        <v>674</v>
      </c>
      <c r="C61" s="454" t="s">
        <v>100</v>
      </c>
      <c r="D61" s="454" t="s">
        <v>100</v>
      </c>
      <c r="E61" s="454" t="s">
        <v>100</v>
      </c>
      <c r="F61" s="454" t="s">
        <v>100</v>
      </c>
      <c r="G61" s="454" t="s">
        <v>100</v>
      </c>
      <c r="H61" s="454" t="s">
        <v>100</v>
      </c>
      <c r="I61" s="454" t="s">
        <v>100</v>
      </c>
      <c r="J61" s="454" t="s">
        <v>100</v>
      </c>
      <c r="K61" s="454" t="s">
        <v>100</v>
      </c>
      <c r="L61" s="454" t="s">
        <v>100</v>
      </c>
      <c r="M61" s="454" t="s">
        <v>100</v>
      </c>
      <c r="N61" s="454" t="s">
        <v>100</v>
      </c>
      <c r="O61" s="65">
        <v>6</v>
      </c>
      <c r="P61" s="710" t="str">
        <f>IF(ISERROR(O61/C61-1),"-",(O61/C61-1))</f>
        <v>-</v>
      </c>
      <c r="Q61" s="717"/>
      <c r="R61" s="106"/>
    </row>
    <row r="62" spans="1:18" ht="23.25" customHeight="1">
      <c r="A62" s="39"/>
      <c r="B62" s="61" t="s">
        <v>117</v>
      </c>
      <c r="C62" s="454">
        <v>56</v>
      </c>
      <c r="D62" s="454">
        <v>37</v>
      </c>
      <c r="E62" s="454">
        <v>88</v>
      </c>
      <c r="F62" s="454">
        <v>87</v>
      </c>
      <c r="G62" s="454">
        <v>122</v>
      </c>
      <c r="H62" s="65">
        <v>142</v>
      </c>
      <c r="I62" s="65">
        <v>115</v>
      </c>
      <c r="J62" s="65">
        <v>158</v>
      </c>
      <c r="K62" s="65">
        <v>144</v>
      </c>
      <c r="L62" s="65">
        <v>200</v>
      </c>
      <c r="M62" s="65">
        <v>188</v>
      </c>
      <c r="N62" s="65">
        <v>216</v>
      </c>
      <c r="O62" s="65">
        <v>195</v>
      </c>
      <c r="P62" s="710">
        <f>IF(ISERROR(O62/C62-1),"-",(O62/C62-1))</f>
        <v>2.4821428571428572</v>
      </c>
      <c r="Q62" s="717"/>
      <c r="R62" s="106"/>
    </row>
    <row r="63" spans="1:18" ht="23.25" customHeight="1" thickBot="1">
      <c r="B63" s="712" t="s">
        <v>102</v>
      </c>
      <c r="C63" s="713">
        <f>SUM(C55:C62)</f>
        <v>197</v>
      </c>
      <c r="D63" s="713">
        <f t="shared" ref="D63:O63" si="7">SUM(D55:D62)</f>
        <v>267</v>
      </c>
      <c r="E63" s="713">
        <f t="shared" si="7"/>
        <v>438</v>
      </c>
      <c r="F63" s="713">
        <f t="shared" si="7"/>
        <v>604</v>
      </c>
      <c r="G63" s="713">
        <f t="shared" si="7"/>
        <v>673</v>
      </c>
      <c r="H63" s="713">
        <f t="shared" si="7"/>
        <v>993</v>
      </c>
      <c r="I63" s="713">
        <f t="shared" si="7"/>
        <v>1003</v>
      </c>
      <c r="J63" s="713">
        <f t="shared" si="7"/>
        <v>1615</v>
      </c>
      <c r="K63" s="713">
        <f t="shared" si="7"/>
        <v>1517</v>
      </c>
      <c r="L63" s="713">
        <f t="shared" si="7"/>
        <v>1669</v>
      </c>
      <c r="M63" s="713">
        <f t="shared" si="7"/>
        <v>1510</v>
      </c>
      <c r="N63" s="713">
        <f t="shared" si="7"/>
        <v>1851</v>
      </c>
      <c r="O63" s="713">
        <f t="shared" si="7"/>
        <v>1808</v>
      </c>
      <c r="P63" s="715">
        <f>IF(ISERROR(O63/C63-1),"-",(O63/C63-1))</f>
        <v>8.1776649746192902</v>
      </c>
      <c r="Q63" s="106"/>
      <c r="R63" s="106"/>
    </row>
    <row r="64" spans="1:18" ht="23.25" customHeight="1">
      <c r="B64" s="716" t="s">
        <v>11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106"/>
      <c r="R64" s="106"/>
    </row>
    <row r="65" spans="2:18" ht="23.25" customHeight="1">
      <c r="B65" s="7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106"/>
      <c r="R65" s="106"/>
    </row>
    <row r="66" spans="2:18" ht="23.2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106"/>
      <c r="R66" s="106"/>
    </row>
    <row r="67" spans="2:18" ht="23.25" customHeight="1" thickBot="1">
      <c r="B67" s="704" t="s">
        <v>536</v>
      </c>
      <c r="C67" s="51"/>
      <c r="D67" s="705"/>
      <c r="E67" s="706"/>
      <c r="F67" s="706"/>
      <c r="G67" s="707"/>
      <c r="H67" s="708"/>
      <c r="I67" s="708"/>
      <c r="J67" s="69"/>
      <c r="K67" s="69"/>
      <c r="L67" s="69"/>
      <c r="M67" s="69"/>
      <c r="N67" s="69"/>
      <c r="O67" s="69"/>
      <c r="P67" s="69"/>
      <c r="Q67" s="106"/>
      <c r="R67" s="106"/>
    </row>
    <row r="68" spans="2:18" ht="23.25" customHeight="1">
      <c r="B68" s="709" t="s">
        <v>723</v>
      </c>
      <c r="C68" s="723" t="s">
        <v>118</v>
      </c>
      <c r="D68" s="723" t="s">
        <v>119</v>
      </c>
      <c r="E68" s="723" t="s">
        <v>120</v>
      </c>
      <c r="F68" s="723" t="s">
        <v>121</v>
      </c>
      <c r="G68" s="723" t="s">
        <v>122</v>
      </c>
      <c r="H68" s="77" t="s">
        <v>123</v>
      </c>
      <c r="I68" s="77" t="s">
        <v>124</v>
      </c>
      <c r="J68" s="77" t="s">
        <v>125</v>
      </c>
      <c r="K68" s="77" t="s">
        <v>126</v>
      </c>
      <c r="L68" s="77" t="s">
        <v>127</v>
      </c>
      <c r="M68" s="77" t="s">
        <v>128</v>
      </c>
      <c r="N68" s="77" t="s">
        <v>129</v>
      </c>
      <c r="O68" s="251" t="s">
        <v>579</v>
      </c>
      <c r="P68" s="724" t="s">
        <v>577</v>
      </c>
      <c r="Q68" s="106"/>
      <c r="R68" s="106"/>
    </row>
    <row r="69" spans="2:18" ht="23.25" customHeight="1">
      <c r="B69" s="78" t="s">
        <v>9</v>
      </c>
      <c r="C69" s="453" t="s">
        <v>100</v>
      </c>
      <c r="D69" s="453" t="s">
        <v>100</v>
      </c>
      <c r="E69" s="453" t="s">
        <v>100</v>
      </c>
      <c r="F69" s="453" t="s">
        <v>100</v>
      </c>
      <c r="G69" s="453">
        <v>60</v>
      </c>
      <c r="H69" s="82">
        <v>85</v>
      </c>
      <c r="I69" s="82">
        <v>104</v>
      </c>
      <c r="J69" s="82">
        <v>144</v>
      </c>
      <c r="K69" s="82">
        <v>175</v>
      </c>
      <c r="L69" s="82">
        <v>228</v>
      </c>
      <c r="M69" s="82">
        <v>263</v>
      </c>
      <c r="N69" s="82">
        <v>280</v>
      </c>
      <c r="O69" s="65">
        <v>308</v>
      </c>
      <c r="P69" s="725" t="str">
        <f>IF(ISERROR(O69/C69-1),"-",(O69/C69-1))</f>
        <v>-</v>
      </c>
      <c r="Q69" s="106"/>
      <c r="R69" s="106"/>
    </row>
    <row r="70" spans="2:18" ht="23.25" customHeight="1">
      <c r="B70" s="61" t="s">
        <v>8</v>
      </c>
      <c r="C70" s="454" t="s">
        <v>100</v>
      </c>
      <c r="D70" s="454" t="s">
        <v>100</v>
      </c>
      <c r="E70" s="454" t="s">
        <v>100</v>
      </c>
      <c r="F70" s="454" t="s">
        <v>100</v>
      </c>
      <c r="G70" s="454">
        <v>324</v>
      </c>
      <c r="H70" s="65">
        <v>445</v>
      </c>
      <c r="I70" s="65">
        <v>505</v>
      </c>
      <c r="J70" s="65">
        <v>548</v>
      </c>
      <c r="K70" s="65">
        <v>531</v>
      </c>
      <c r="L70" s="65">
        <v>588</v>
      </c>
      <c r="M70" s="65">
        <v>622</v>
      </c>
      <c r="N70" s="65">
        <v>676</v>
      </c>
      <c r="O70" s="65">
        <v>728</v>
      </c>
      <c r="P70" s="710" t="str">
        <f t="shared" ref="P70:P74" si="8">IF(ISERROR(O70/C70-1),"-",(O70/C70-1))</f>
        <v>-</v>
      </c>
      <c r="Q70" s="106"/>
      <c r="R70" s="106"/>
    </row>
    <row r="71" spans="2:18" ht="23.25" customHeight="1">
      <c r="B71" s="61" t="s">
        <v>97</v>
      </c>
      <c r="C71" s="454" t="s">
        <v>100</v>
      </c>
      <c r="D71" s="454">
        <v>67</v>
      </c>
      <c r="E71" s="454">
        <v>122</v>
      </c>
      <c r="F71" s="454">
        <v>181</v>
      </c>
      <c r="G71" s="454">
        <v>142</v>
      </c>
      <c r="H71" s="65">
        <v>156</v>
      </c>
      <c r="I71" s="65">
        <v>127</v>
      </c>
      <c r="J71" s="65">
        <v>451</v>
      </c>
      <c r="K71" s="65">
        <v>514</v>
      </c>
      <c r="L71" s="65" t="s">
        <v>517</v>
      </c>
      <c r="M71" s="65">
        <v>16</v>
      </c>
      <c r="N71" s="65">
        <v>338</v>
      </c>
      <c r="O71" s="65">
        <v>268</v>
      </c>
      <c r="P71" s="710" t="str">
        <f t="shared" si="8"/>
        <v>-</v>
      </c>
      <c r="Q71" s="106"/>
      <c r="R71" s="106"/>
    </row>
    <row r="72" spans="2:18" ht="23.25" customHeight="1">
      <c r="B72" s="61" t="s">
        <v>98</v>
      </c>
      <c r="C72" s="454">
        <v>14</v>
      </c>
      <c r="D72" s="454">
        <v>14</v>
      </c>
      <c r="E72" s="454" t="s">
        <v>100</v>
      </c>
      <c r="F72" s="454" t="s">
        <v>100</v>
      </c>
      <c r="G72" s="454">
        <v>25</v>
      </c>
      <c r="H72" s="65" t="s">
        <v>100</v>
      </c>
      <c r="I72" s="65" t="s">
        <v>100</v>
      </c>
      <c r="J72" s="65" t="s">
        <v>100</v>
      </c>
      <c r="K72" s="65" t="s">
        <v>100</v>
      </c>
      <c r="L72" s="65" t="s">
        <v>100</v>
      </c>
      <c r="M72" s="65" t="s">
        <v>100</v>
      </c>
      <c r="N72" s="65" t="s">
        <v>100</v>
      </c>
      <c r="O72" s="65" t="s">
        <v>100</v>
      </c>
      <c r="P72" s="710" t="str">
        <f t="shared" si="8"/>
        <v>-</v>
      </c>
      <c r="Q72" s="106"/>
      <c r="R72" s="106"/>
    </row>
    <row r="73" spans="2:18" ht="23.25" customHeight="1">
      <c r="B73" s="61" t="s">
        <v>99</v>
      </c>
      <c r="C73" s="454" t="s">
        <v>100</v>
      </c>
      <c r="D73" s="454" t="s">
        <v>100</v>
      </c>
      <c r="E73" s="454" t="s">
        <v>100</v>
      </c>
      <c r="F73" s="454" t="s">
        <v>100</v>
      </c>
      <c r="G73" s="454">
        <v>7</v>
      </c>
      <c r="H73" s="65">
        <v>15</v>
      </c>
      <c r="I73" s="65">
        <v>19</v>
      </c>
      <c r="J73" s="65">
        <v>22</v>
      </c>
      <c r="K73" s="65">
        <v>36</v>
      </c>
      <c r="L73" s="65">
        <v>29</v>
      </c>
      <c r="M73" s="65">
        <v>33</v>
      </c>
      <c r="N73" s="65">
        <v>37</v>
      </c>
      <c r="O73" s="65">
        <v>33</v>
      </c>
      <c r="P73" s="710" t="str">
        <f t="shared" si="8"/>
        <v>-</v>
      </c>
      <c r="Q73" s="106"/>
      <c r="R73" s="106"/>
    </row>
    <row r="74" spans="2:18" ht="23.25" customHeight="1">
      <c r="B74" s="61" t="s">
        <v>101</v>
      </c>
      <c r="C74" s="454" t="s">
        <v>100</v>
      </c>
      <c r="D74" s="454" t="s">
        <v>100</v>
      </c>
      <c r="E74" s="454" t="s">
        <v>100</v>
      </c>
      <c r="F74" s="454" t="s">
        <v>100</v>
      </c>
      <c r="G74" s="454">
        <v>7</v>
      </c>
      <c r="H74" s="65">
        <v>15</v>
      </c>
      <c r="I74" s="65">
        <v>19</v>
      </c>
      <c r="J74" s="65">
        <v>20</v>
      </c>
      <c r="K74" s="65">
        <v>31</v>
      </c>
      <c r="L74" s="65">
        <v>21</v>
      </c>
      <c r="M74" s="65">
        <v>20</v>
      </c>
      <c r="N74" s="65">
        <v>22</v>
      </c>
      <c r="O74" s="65">
        <v>30</v>
      </c>
      <c r="P74" s="710" t="str">
        <f t="shared" si="8"/>
        <v>-</v>
      </c>
      <c r="Q74" s="106"/>
      <c r="R74" s="106"/>
    </row>
    <row r="75" spans="2:18" ht="23.25" customHeight="1">
      <c r="B75" s="61" t="s">
        <v>674</v>
      </c>
      <c r="C75" s="454" t="s">
        <v>100</v>
      </c>
      <c r="D75" s="454" t="s">
        <v>100</v>
      </c>
      <c r="E75" s="454" t="s">
        <v>100</v>
      </c>
      <c r="F75" s="454" t="s">
        <v>100</v>
      </c>
      <c r="G75" s="454" t="s">
        <v>100</v>
      </c>
      <c r="H75" s="454" t="s">
        <v>100</v>
      </c>
      <c r="I75" s="454" t="s">
        <v>100</v>
      </c>
      <c r="J75" s="454" t="s">
        <v>100</v>
      </c>
      <c r="K75" s="454" t="s">
        <v>100</v>
      </c>
      <c r="L75" s="454" t="s">
        <v>100</v>
      </c>
      <c r="M75" s="454" t="s">
        <v>100</v>
      </c>
      <c r="N75" s="454" t="s">
        <v>100</v>
      </c>
      <c r="O75" s="65">
        <v>6</v>
      </c>
      <c r="P75" s="710" t="str">
        <f>IF(ISERROR(O75/C75-1),"-",(O75/C75-1))</f>
        <v>-</v>
      </c>
      <c r="Q75" s="106"/>
      <c r="R75" s="106"/>
    </row>
    <row r="76" spans="2:18" ht="23.25" customHeight="1">
      <c r="B76" s="79" t="s">
        <v>117</v>
      </c>
      <c r="C76" s="456">
        <v>37</v>
      </c>
      <c r="D76" s="456">
        <v>29</v>
      </c>
      <c r="E76" s="456">
        <v>74</v>
      </c>
      <c r="F76" s="456">
        <v>94</v>
      </c>
      <c r="G76" s="456">
        <v>147</v>
      </c>
      <c r="H76" s="84">
        <v>144</v>
      </c>
      <c r="I76" s="84">
        <v>61</v>
      </c>
      <c r="J76" s="84">
        <v>134</v>
      </c>
      <c r="K76" s="84" t="s">
        <v>100</v>
      </c>
      <c r="L76" s="84">
        <v>159</v>
      </c>
      <c r="M76" s="84">
        <v>232</v>
      </c>
      <c r="N76" s="84">
        <v>243</v>
      </c>
      <c r="O76" s="84">
        <v>241</v>
      </c>
      <c r="P76" s="726">
        <f>IF(ISERROR(O76/C76-1),"-",(O76/C76-1))</f>
        <v>5.5135135135135132</v>
      </c>
      <c r="Q76" s="106"/>
      <c r="R76" s="106"/>
    </row>
    <row r="77" spans="2:18" ht="23.25" customHeight="1" thickBot="1">
      <c r="B77" s="727" t="s">
        <v>102</v>
      </c>
      <c r="C77" s="728">
        <f>SUM(C69:C76)</f>
        <v>51</v>
      </c>
      <c r="D77" s="728">
        <f t="shared" ref="D77:O77" si="9">SUM(D69:D76)</f>
        <v>110</v>
      </c>
      <c r="E77" s="728">
        <f t="shared" si="9"/>
        <v>196</v>
      </c>
      <c r="F77" s="728">
        <f t="shared" si="9"/>
        <v>275</v>
      </c>
      <c r="G77" s="728">
        <f t="shared" si="9"/>
        <v>712</v>
      </c>
      <c r="H77" s="728">
        <f t="shared" si="9"/>
        <v>860</v>
      </c>
      <c r="I77" s="728">
        <f t="shared" si="9"/>
        <v>835</v>
      </c>
      <c r="J77" s="728">
        <f t="shared" si="9"/>
        <v>1319</v>
      </c>
      <c r="K77" s="728">
        <f t="shared" si="9"/>
        <v>1287</v>
      </c>
      <c r="L77" s="728">
        <f t="shared" si="9"/>
        <v>1025</v>
      </c>
      <c r="M77" s="728">
        <f t="shared" si="9"/>
        <v>1186</v>
      </c>
      <c r="N77" s="728">
        <f t="shared" si="9"/>
        <v>1596</v>
      </c>
      <c r="O77" s="728">
        <f t="shared" si="9"/>
        <v>1614</v>
      </c>
      <c r="P77" s="715">
        <f>IF(ISERROR(O77/C77-1),"-",(O77/C77-1))</f>
        <v>30.647058823529413</v>
      </c>
      <c r="Q77" s="106"/>
      <c r="R77" s="106"/>
    </row>
    <row r="78" spans="2:18" ht="23.25" customHeight="1">
      <c r="B78" s="716" t="s">
        <v>11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106"/>
      <c r="R78" s="106"/>
    </row>
    <row r="79" spans="2:18" ht="23.25" customHeight="1">
      <c r="B79" s="70" t="s">
        <v>518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106"/>
      <c r="R79" s="106"/>
    </row>
    <row r="80" spans="2:18" ht="23.25" customHeight="1">
      <c r="B80" s="70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106"/>
      <c r="R80" s="106"/>
    </row>
    <row r="81" spans="2:18" ht="23.25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106"/>
      <c r="R81" s="106"/>
    </row>
    <row r="82" spans="2:18" ht="23.25" customHeight="1" thickBot="1">
      <c r="B82" s="704" t="s">
        <v>537</v>
      </c>
      <c r="C82" s="51"/>
      <c r="D82" s="705"/>
      <c r="E82" s="706"/>
      <c r="F82" s="706"/>
      <c r="G82" s="707"/>
      <c r="H82" s="708"/>
      <c r="I82" s="708"/>
      <c r="J82" s="69"/>
      <c r="K82" s="69"/>
      <c r="L82" s="69"/>
      <c r="M82" s="69"/>
      <c r="N82" s="69"/>
      <c r="O82" s="69"/>
      <c r="P82" s="69"/>
      <c r="Q82" s="106"/>
      <c r="R82" s="106"/>
    </row>
    <row r="83" spans="2:18" ht="23.25" customHeight="1">
      <c r="B83" s="709" t="s">
        <v>723</v>
      </c>
      <c r="C83" s="59">
        <v>2006</v>
      </c>
      <c r="D83" s="59">
        <v>2007</v>
      </c>
      <c r="E83" s="59">
        <v>2008</v>
      </c>
      <c r="F83" s="59">
        <v>2009</v>
      </c>
      <c r="G83" s="59">
        <v>2010</v>
      </c>
      <c r="H83" s="59">
        <v>2011</v>
      </c>
      <c r="I83" s="59">
        <v>2012</v>
      </c>
      <c r="J83" s="59">
        <v>2013</v>
      </c>
      <c r="K83" s="59">
        <v>2014</v>
      </c>
      <c r="L83" s="58">
        <v>2015</v>
      </c>
      <c r="M83" s="58">
        <v>2016</v>
      </c>
      <c r="N83" s="58">
        <v>2017</v>
      </c>
      <c r="O83" s="251">
        <v>2018</v>
      </c>
      <c r="P83" s="729"/>
      <c r="Q83" s="106"/>
      <c r="R83" s="106"/>
    </row>
    <row r="84" spans="2:18" ht="23.25" customHeight="1">
      <c r="B84" s="61" t="s">
        <v>9</v>
      </c>
      <c r="C84" s="454">
        <v>0</v>
      </c>
      <c r="D84" s="454">
        <v>0</v>
      </c>
      <c r="E84" s="454">
        <v>0</v>
      </c>
      <c r="F84" s="454">
        <v>1</v>
      </c>
      <c r="G84" s="454">
        <v>2</v>
      </c>
      <c r="H84" s="65">
        <v>1</v>
      </c>
      <c r="I84" s="65">
        <v>2</v>
      </c>
      <c r="J84" s="65">
        <v>3</v>
      </c>
      <c r="K84" s="65">
        <v>4</v>
      </c>
      <c r="L84" s="65">
        <v>2</v>
      </c>
      <c r="M84" s="65">
        <v>6</v>
      </c>
      <c r="N84" s="65">
        <v>4</v>
      </c>
      <c r="O84" s="65">
        <v>13</v>
      </c>
      <c r="P84" s="730"/>
      <c r="Q84" s="106"/>
      <c r="R84" s="106"/>
    </row>
    <row r="85" spans="2:18" ht="23.25" customHeight="1">
      <c r="B85" s="61" t="s">
        <v>8</v>
      </c>
      <c r="C85" s="454">
        <v>0</v>
      </c>
      <c r="D85" s="454">
        <v>3</v>
      </c>
      <c r="E85" s="454">
        <v>7</v>
      </c>
      <c r="F85" s="454">
        <v>9</v>
      </c>
      <c r="G85" s="454">
        <v>11</v>
      </c>
      <c r="H85" s="65">
        <v>14</v>
      </c>
      <c r="I85" s="65">
        <v>26</v>
      </c>
      <c r="J85" s="65">
        <v>42</v>
      </c>
      <c r="K85" s="65">
        <v>37</v>
      </c>
      <c r="L85" s="65">
        <v>37</v>
      </c>
      <c r="M85" s="65">
        <v>50</v>
      </c>
      <c r="N85" s="65">
        <v>32</v>
      </c>
      <c r="O85" s="65">
        <v>62</v>
      </c>
      <c r="P85" s="730"/>
      <c r="Q85" s="106"/>
      <c r="R85" s="106"/>
    </row>
    <row r="86" spans="2:18" ht="23.25" customHeight="1">
      <c r="B86" s="61" t="s">
        <v>97</v>
      </c>
      <c r="C86" s="454" t="s">
        <v>100</v>
      </c>
      <c r="D86" s="454" t="s">
        <v>100</v>
      </c>
      <c r="E86" s="454" t="s">
        <v>100</v>
      </c>
      <c r="F86" s="454" t="s">
        <v>100</v>
      </c>
      <c r="G86" s="454" t="s">
        <v>100</v>
      </c>
      <c r="H86" s="65" t="s">
        <v>100</v>
      </c>
      <c r="I86" s="65" t="s">
        <v>100</v>
      </c>
      <c r="J86" s="65" t="s">
        <v>100</v>
      </c>
      <c r="K86" s="65" t="s">
        <v>100</v>
      </c>
      <c r="L86" s="65">
        <v>129</v>
      </c>
      <c r="M86" s="65">
        <v>36</v>
      </c>
      <c r="N86" s="65">
        <v>127</v>
      </c>
      <c r="O86" s="65">
        <v>59</v>
      </c>
      <c r="P86" s="730"/>
      <c r="Q86" s="106"/>
      <c r="R86" s="106"/>
    </row>
    <row r="87" spans="2:18" ht="23.25" customHeight="1">
      <c r="B87" s="61" t="s">
        <v>98</v>
      </c>
      <c r="C87" s="454" t="s">
        <v>100</v>
      </c>
      <c r="D87" s="454" t="s">
        <v>100</v>
      </c>
      <c r="E87" s="454" t="s">
        <v>100</v>
      </c>
      <c r="F87" s="454" t="s">
        <v>100</v>
      </c>
      <c r="G87" s="454" t="s">
        <v>100</v>
      </c>
      <c r="H87" s="65" t="s">
        <v>100</v>
      </c>
      <c r="I87" s="65" t="s">
        <v>100</v>
      </c>
      <c r="J87" s="65" t="s">
        <v>100</v>
      </c>
      <c r="K87" s="65" t="s">
        <v>100</v>
      </c>
      <c r="L87" s="65" t="s">
        <v>100</v>
      </c>
      <c r="M87" s="65" t="s">
        <v>100</v>
      </c>
      <c r="N87" s="65" t="s">
        <v>100</v>
      </c>
      <c r="O87" s="65" t="s">
        <v>100</v>
      </c>
      <c r="P87" s="730"/>
      <c r="Q87" s="106"/>
      <c r="R87" s="106"/>
    </row>
    <row r="88" spans="2:18" ht="23.25" customHeight="1">
      <c r="B88" s="61" t="s">
        <v>99</v>
      </c>
      <c r="C88" s="454" t="s">
        <v>100</v>
      </c>
      <c r="D88" s="454" t="s">
        <v>100</v>
      </c>
      <c r="E88" s="454" t="s">
        <v>100</v>
      </c>
      <c r="F88" s="454" t="s">
        <v>100</v>
      </c>
      <c r="G88" s="454">
        <v>0</v>
      </c>
      <c r="H88" s="65">
        <v>2</v>
      </c>
      <c r="I88" s="65">
        <v>1</v>
      </c>
      <c r="J88" s="65">
        <v>1</v>
      </c>
      <c r="K88" s="65">
        <v>9</v>
      </c>
      <c r="L88" s="65">
        <v>13</v>
      </c>
      <c r="M88" s="65">
        <v>0</v>
      </c>
      <c r="N88" s="65">
        <v>2</v>
      </c>
      <c r="O88" s="65">
        <v>5</v>
      </c>
      <c r="P88" s="730"/>
      <c r="Q88" s="106"/>
      <c r="R88" s="106"/>
    </row>
    <row r="89" spans="2:18" ht="23.25" customHeight="1">
      <c r="B89" s="61" t="s">
        <v>101</v>
      </c>
      <c r="C89" s="454" t="s">
        <v>100</v>
      </c>
      <c r="D89" s="454" t="s">
        <v>100</v>
      </c>
      <c r="E89" s="454" t="s">
        <v>100</v>
      </c>
      <c r="F89" s="454" t="s">
        <v>100</v>
      </c>
      <c r="G89" s="454">
        <v>3</v>
      </c>
      <c r="H89" s="65">
        <v>0</v>
      </c>
      <c r="I89" s="65">
        <v>0</v>
      </c>
      <c r="J89" s="65">
        <v>0</v>
      </c>
      <c r="K89" s="65">
        <v>10</v>
      </c>
      <c r="L89" s="65">
        <v>10</v>
      </c>
      <c r="M89" s="65">
        <v>2</v>
      </c>
      <c r="N89" s="65">
        <v>2</v>
      </c>
      <c r="O89" s="65">
        <v>2</v>
      </c>
      <c r="P89" s="730"/>
      <c r="Q89" s="106"/>
      <c r="R89" s="106"/>
    </row>
    <row r="90" spans="2:18" ht="23.25" customHeight="1">
      <c r="B90" s="61" t="s">
        <v>674</v>
      </c>
      <c r="C90" s="84" t="s">
        <v>100</v>
      </c>
      <c r="D90" s="84" t="s">
        <v>100</v>
      </c>
      <c r="E90" s="84" t="s">
        <v>100</v>
      </c>
      <c r="F90" s="84" t="s">
        <v>100</v>
      </c>
      <c r="G90" s="84" t="s">
        <v>100</v>
      </c>
      <c r="H90" s="84" t="s">
        <v>100</v>
      </c>
      <c r="I90" s="84" t="s">
        <v>100</v>
      </c>
      <c r="J90" s="84" t="s">
        <v>100</v>
      </c>
      <c r="K90" s="84" t="s">
        <v>100</v>
      </c>
      <c r="L90" s="84" t="s">
        <v>100</v>
      </c>
      <c r="M90" s="84" t="s">
        <v>100</v>
      </c>
      <c r="N90" s="84" t="s">
        <v>100</v>
      </c>
      <c r="O90" s="456">
        <v>0</v>
      </c>
      <c r="P90" s="731"/>
      <c r="Q90" s="106"/>
      <c r="R90" s="106"/>
    </row>
    <row r="91" spans="2:18" ht="23.25" customHeight="1" thickBot="1">
      <c r="B91" s="712" t="s">
        <v>102</v>
      </c>
      <c r="C91" s="713">
        <f>SUM(C84:C90)</f>
        <v>0</v>
      </c>
      <c r="D91" s="713">
        <f t="shared" ref="D91:N91" si="10">SUM(D84:D90)</f>
        <v>3</v>
      </c>
      <c r="E91" s="713">
        <f t="shared" si="10"/>
        <v>7</v>
      </c>
      <c r="F91" s="713">
        <f t="shared" si="10"/>
        <v>10</v>
      </c>
      <c r="G91" s="713">
        <f t="shared" si="10"/>
        <v>16</v>
      </c>
      <c r="H91" s="713">
        <f t="shared" si="10"/>
        <v>17</v>
      </c>
      <c r="I91" s="713">
        <f t="shared" si="10"/>
        <v>29</v>
      </c>
      <c r="J91" s="713">
        <f t="shared" si="10"/>
        <v>46</v>
      </c>
      <c r="K91" s="713">
        <f t="shared" si="10"/>
        <v>60</v>
      </c>
      <c r="L91" s="713">
        <f t="shared" si="10"/>
        <v>191</v>
      </c>
      <c r="M91" s="713">
        <f t="shared" si="10"/>
        <v>94</v>
      </c>
      <c r="N91" s="713">
        <f t="shared" si="10"/>
        <v>167</v>
      </c>
      <c r="O91" s="732">
        <f>SUM(O84:O90)</f>
        <v>141</v>
      </c>
      <c r="P91" s="733"/>
      <c r="Q91" s="106"/>
      <c r="R91" s="106"/>
    </row>
    <row r="92" spans="2:18" ht="23.25" customHeight="1">
      <c r="B92" s="716" t="s">
        <v>11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106"/>
      <c r="R92" s="106"/>
    </row>
    <row r="93" spans="2:18" ht="23.25" customHeight="1">
      <c r="B93" s="716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106"/>
      <c r="R93" s="106"/>
    </row>
    <row r="94" spans="2:18" ht="23.25" customHeight="1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106"/>
      <c r="R94" s="106"/>
    </row>
    <row r="95" spans="2:18" ht="23.25" customHeight="1" thickBot="1">
      <c r="B95" s="704" t="s">
        <v>538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106"/>
      <c r="R95" s="106"/>
    </row>
    <row r="96" spans="2:18" ht="23.25" customHeight="1">
      <c r="B96" s="709" t="s">
        <v>723</v>
      </c>
      <c r="C96" s="59">
        <v>2006</v>
      </c>
      <c r="D96" s="59">
        <v>2007</v>
      </c>
      <c r="E96" s="59">
        <v>2008</v>
      </c>
      <c r="F96" s="59">
        <v>2009</v>
      </c>
      <c r="G96" s="59">
        <v>2010</v>
      </c>
      <c r="H96" s="59">
        <v>2011</v>
      </c>
      <c r="I96" s="59">
        <v>2012</v>
      </c>
      <c r="J96" s="59">
        <v>2013</v>
      </c>
      <c r="K96" s="59">
        <v>2014</v>
      </c>
      <c r="L96" s="58">
        <v>2015</v>
      </c>
      <c r="M96" s="58">
        <v>2016</v>
      </c>
      <c r="N96" s="58">
        <v>2017</v>
      </c>
      <c r="O96" s="251">
        <v>2018</v>
      </c>
      <c r="P96" s="602" t="s">
        <v>577</v>
      </c>
      <c r="Q96" s="106"/>
      <c r="R96" s="106"/>
    </row>
    <row r="97" spans="2:18" ht="23.25" customHeight="1">
      <c r="B97" s="61" t="s">
        <v>9</v>
      </c>
      <c r="C97" s="454">
        <v>1</v>
      </c>
      <c r="D97" s="454">
        <v>1</v>
      </c>
      <c r="E97" s="454">
        <v>1</v>
      </c>
      <c r="F97" s="454">
        <v>1</v>
      </c>
      <c r="G97" s="454">
        <v>2</v>
      </c>
      <c r="H97" s="65">
        <v>3</v>
      </c>
      <c r="I97" s="65">
        <v>3</v>
      </c>
      <c r="J97" s="65">
        <v>5</v>
      </c>
      <c r="K97" s="65">
        <v>8</v>
      </c>
      <c r="L97" s="65">
        <v>8</v>
      </c>
      <c r="M97" s="65">
        <v>8</v>
      </c>
      <c r="N97" s="65">
        <v>9</v>
      </c>
      <c r="O97" s="65">
        <v>9</v>
      </c>
      <c r="P97" s="710">
        <f>IF(ISERROR(O97/C97-1),"-",(O97/C97-1))</f>
        <v>8</v>
      </c>
      <c r="Q97" s="106"/>
      <c r="R97" s="106"/>
    </row>
    <row r="98" spans="2:18" ht="23.25" customHeight="1">
      <c r="B98" s="61" t="s">
        <v>8</v>
      </c>
      <c r="C98" s="454">
        <v>3</v>
      </c>
      <c r="D98" s="454">
        <v>4</v>
      </c>
      <c r="E98" s="454">
        <v>5</v>
      </c>
      <c r="F98" s="454">
        <v>8</v>
      </c>
      <c r="G98" s="454">
        <v>9</v>
      </c>
      <c r="H98" s="65">
        <v>14</v>
      </c>
      <c r="I98" s="65">
        <v>15</v>
      </c>
      <c r="J98" s="65">
        <v>16</v>
      </c>
      <c r="K98" s="65">
        <v>18</v>
      </c>
      <c r="L98" s="65">
        <v>21</v>
      </c>
      <c r="M98" s="65">
        <v>21</v>
      </c>
      <c r="N98" s="65">
        <v>21</v>
      </c>
      <c r="O98" s="65">
        <v>21</v>
      </c>
      <c r="P98" s="710">
        <f>IF(ISERROR(O98/C98-1),"-",(O98/C98-1))</f>
        <v>6</v>
      </c>
      <c r="Q98" s="106"/>
      <c r="R98" s="106"/>
    </row>
    <row r="99" spans="2:18" ht="23.25" customHeight="1" thickBot="1">
      <c r="B99" s="712" t="s">
        <v>102</v>
      </c>
      <c r="C99" s="713">
        <f>SUM(C97:C98)</f>
        <v>4</v>
      </c>
      <c r="D99" s="713">
        <f t="shared" ref="D99:O99" si="11">SUM(D97:D98)</f>
        <v>5</v>
      </c>
      <c r="E99" s="713">
        <f t="shared" si="11"/>
        <v>6</v>
      </c>
      <c r="F99" s="713">
        <f t="shared" si="11"/>
        <v>9</v>
      </c>
      <c r="G99" s="713">
        <f t="shared" si="11"/>
        <v>11</v>
      </c>
      <c r="H99" s="713">
        <f t="shared" si="11"/>
        <v>17</v>
      </c>
      <c r="I99" s="713">
        <f t="shared" si="11"/>
        <v>18</v>
      </c>
      <c r="J99" s="713">
        <f t="shared" si="11"/>
        <v>21</v>
      </c>
      <c r="K99" s="713">
        <f t="shared" si="11"/>
        <v>26</v>
      </c>
      <c r="L99" s="713">
        <f t="shared" si="11"/>
        <v>29</v>
      </c>
      <c r="M99" s="713">
        <f t="shared" si="11"/>
        <v>29</v>
      </c>
      <c r="N99" s="713">
        <f t="shared" si="11"/>
        <v>30</v>
      </c>
      <c r="O99" s="713">
        <f t="shared" si="11"/>
        <v>30</v>
      </c>
      <c r="P99" s="715">
        <f>IF(ISERROR(O99/C99-1),"-",(O99/C99-1))</f>
        <v>6.5</v>
      </c>
      <c r="Q99" s="106"/>
      <c r="R99" s="106"/>
    </row>
    <row r="100" spans="2:18" ht="23.25" customHeight="1">
      <c r="B100" s="716" t="s">
        <v>11</v>
      </c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106"/>
      <c r="R100" s="106"/>
    </row>
    <row r="101" spans="2:18" ht="23.25" customHeight="1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106"/>
      <c r="R101" s="106"/>
    </row>
    <row r="102" spans="2:18" ht="23.25" customHeight="1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106"/>
      <c r="R102" s="106"/>
    </row>
    <row r="103" spans="2:18" ht="23.25" customHeight="1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106"/>
      <c r="R103" s="106"/>
    </row>
    <row r="104" spans="2:18" ht="23.25" customHeight="1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106"/>
      <c r="R104" s="106"/>
    </row>
    <row r="105" spans="2:18" ht="23.25" customHeight="1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106"/>
      <c r="R105" s="106"/>
    </row>
    <row r="106" spans="2:18" ht="23.25" customHeight="1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106"/>
      <c r="R106" s="106"/>
    </row>
    <row r="107" spans="2:18" ht="23.25" customHeight="1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106"/>
      <c r="R107" s="106"/>
    </row>
    <row r="108" spans="2:18" ht="23.25" customHeight="1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106"/>
      <c r="R108" s="106"/>
    </row>
    <row r="109" spans="2:18" ht="23.25" customHeight="1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106"/>
      <c r="R109" s="106"/>
    </row>
    <row r="110" spans="2:18" ht="23.25" customHeight="1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106"/>
      <c r="R110" s="106"/>
    </row>
    <row r="111" spans="2:18" ht="23.25" customHeight="1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106"/>
      <c r="R111" s="106"/>
    </row>
    <row r="112" spans="2:18" ht="23.25" customHeight="1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106"/>
      <c r="R112" s="106"/>
    </row>
    <row r="113" spans="2:18" ht="23.25" customHeight="1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106"/>
      <c r="R113" s="106"/>
    </row>
    <row r="114" spans="2:18" ht="23.25" customHeight="1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106"/>
      <c r="R114" s="106"/>
    </row>
    <row r="115" spans="2:18" ht="23.25" customHeight="1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106"/>
      <c r="R115" s="106"/>
    </row>
    <row r="116" spans="2:18" ht="23.25" customHeight="1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106"/>
      <c r="R116" s="106"/>
    </row>
    <row r="117" spans="2:18" ht="23.25" customHeight="1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106"/>
      <c r="R117" s="106"/>
    </row>
    <row r="118" spans="2:18" ht="23.25" customHeight="1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106"/>
      <c r="R118" s="106"/>
    </row>
    <row r="119" spans="2:18" ht="23.25" customHeight="1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106"/>
      <c r="R119" s="106"/>
    </row>
    <row r="120" spans="2:18" ht="23.25" customHeight="1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106"/>
      <c r="R120" s="106"/>
    </row>
    <row r="121" spans="2:18" ht="23.25" customHeight="1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106"/>
      <c r="R121" s="106"/>
    </row>
    <row r="122" spans="2:18" ht="23.25" customHeight="1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106"/>
      <c r="R122" s="106"/>
    </row>
    <row r="123" spans="2:18" ht="23.25" customHeight="1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106"/>
      <c r="R123" s="106"/>
    </row>
    <row r="124" spans="2:18" ht="23.25" customHeight="1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106"/>
      <c r="R124" s="106"/>
    </row>
    <row r="125" spans="2:18" ht="23.25" customHeight="1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106"/>
      <c r="R125" s="106"/>
    </row>
    <row r="126" spans="2:18" ht="23.25" customHeight="1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106"/>
      <c r="R126" s="106"/>
    </row>
    <row r="127" spans="2:18" ht="23.25" customHeight="1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106"/>
      <c r="R127" s="106"/>
    </row>
    <row r="128" spans="2:18" ht="23.25" customHeight="1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106"/>
      <c r="R128" s="106"/>
    </row>
    <row r="129" spans="2:18" ht="23.25" customHeight="1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106"/>
      <c r="R129" s="106"/>
    </row>
    <row r="130" spans="2:18" ht="23.25" customHeight="1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106"/>
      <c r="R130" s="106"/>
    </row>
    <row r="131" spans="2:18" ht="23.25" customHeight="1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106"/>
      <c r="R131" s="106"/>
    </row>
    <row r="132" spans="2:18" ht="23.25" customHeight="1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106"/>
      <c r="R132" s="106"/>
    </row>
    <row r="133" spans="2:18" ht="23.25" customHeight="1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</row>
    <row r="134" spans="2:18" ht="23.25" customHeight="1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</row>
    <row r="135" spans="2:18" ht="23.25" customHeight="1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</row>
    <row r="136" spans="2:18" ht="23.25" customHeight="1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</row>
    <row r="137" spans="2:18" ht="23.25" customHeight="1"/>
    <row r="138" spans="2:18" ht="23.25" customHeight="1"/>
    <row r="139" spans="2:18" ht="23.25" customHeight="1"/>
    <row r="140" spans="2:18" ht="23.25" customHeight="1"/>
    <row r="141" spans="2:18" ht="23.25" customHeight="1"/>
    <row r="142" spans="2:18" ht="23.25" customHeight="1"/>
    <row r="143" spans="2:18" ht="23.25" customHeight="1"/>
    <row r="144" spans="2:18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</sheetData>
  <mergeCells count="1">
    <mergeCell ref="B36:R3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4DA3-BC82-4DC2-BDB5-004A0EF0F5AE}">
  <sheetPr codeName="Planilha28">
    <tabColor rgb="FF008000"/>
  </sheetPr>
  <dimension ref="A1:T387"/>
  <sheetViews>
    <sheetView showGridLines="0" zoomScale="85" zoomScaleNormal="85" workbookViewId="0">
      <selection activeCell="Q30" sqref="Q30"/>
    </sheetView>
  </sheetViews>
  <sheetFormatPr defaultColWidth="0" defaultRowHeight="15"/>
  <cols>
    <col min="1" max="1" width="2.7109375" customWidth="1"/>
    <col min="2" max="2" width="35" customWidth="1"/>
    <col min="3" max="11" width="12.7109375" customWidth="1"/>
    <col min="12" max="12" width="12.7109375" style="106" customWidth="1"/>
    <col min="13" max="13" width="12.7109375" customWidth="1"/>
    <col min="14" max="16" width="12.7109375" style="106" customWidth="1"/>
    <col min="17" max="18" width="12.7109375" customWidth="1"/>
    <col min="19" max="19" width="8.5703125" customWidth="1"/>
    <col min="20" max="16384" width="9.140625" hidden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06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</row>
    <row r="4" spans="1:2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06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</row>
    <row r="11" spans="1:20" ht="23.25" customHeight="1"/>
    <row r="12" spans="1:20" s="39" customFormat="1" ht="23.25" customHeight="1" thickBot="1">
      <c r="A12"/>
      <c r="B12" s="362" t="s">
        <v>558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49"/>
      <c r="T12" s="49"/>
    </row>
    <row r="13" spans="1:20" s="39" customFormat="1" ht="50.1" customHeight="1">
      <c r="A13"/>
      <c r="B13" s="358" t="s">
        <v>405</v>
      </c>
      <c r="C13" s="359">
        <v>2004</v>
      </c>
      <c r="D13" s="359">
        <v>2005</v>
      </c>
      <c r="E13" s="359">
        <v>2006</v>
      </c>
      <c r="F13" s="359">
        <v>2007</v>
      </c>
      <c r="G13" s="359">
        <v>2008</v>
      </c>
      <c r="H13" s="359">
        <v>2009</v>
      </c>
      <c r="I13" s="359">
        <v>2010</v>
      </c>
      <c r="J13" s="359">
        <v>2011</v>
      </c>
      <c r="K13" s="359">
        <v>2012</v>
      </c>
      <c r="L13" s="378">
        <v>2013</v>
      </c>
      <c r="M13" s="359">
        <v>2014</v>
      </c>
      <c r="N13" s="378">
        <v>2015</v>
      </c>
      <c r="O13" s="378">
        <v>2016</v>
      </c>
      <c r="P13" s="226">
        <v>2017</v>
      </c>
      <c r="Q13" s="226">
        <v>2018</v>
      </c>
      <c r="R13" s="360" t="s">
        <v>384</v>
      </c>
      <c r="S13" s="372"/>
      <c r="T13" s="49"/>
    </row>
    <row r="14" spans="1:20" s="39" customFormat="1" ht="23.25" customHeight="1">
      <c r="A14"/>
      <c r="B14" s="307" t="s">
        <v>406</v>
      </c>
      <c r="C14" s="363">
        <v>1</v>
      </c>
      <c r="D14" s="363">
        <v>1</v>
      </c>
      <c r="E14" s="363">
        <v>3</v>
      </c>
      <c r="F14" s="363">
        <v>0</v>
      </c>
      <c r="G14" s="363">
        <v>7</v>
      </c>
      <c r="H14" s="363">
        <v>6</v>
      </c>
      <c r="I14" s="363">
        <v>14</v>
      </c>
      <c r="J14" s="363">
        <v>11</v>
      </c>
      <c r="K14" s="363">
        <v>7</v>
      </c>
      <c r="L14" s="366">
        <v>20</v>
      </c>
      <c r="M14" s="255">
        <v>31</v>
      </c>
      <c r="N14" s="255">
        <v>27</v>
      </c>
      <c r="O14" s="255">
        <v>26</v>
      </c>
      <c r="P14" s="603">
        <v>42</v>
      </c>
      <c r="Q14" s="603">
        <v>35</v>
      </c>
      <c r="R14" s="364">
        <f>SUM(C14:Q14)</f>
        <v>231</v>
      </c>
      <c r="S14" s="363"/>
      <c r="T14" s="373"/>
    </row>
    <row r="15" spans="1:20" s="39" customFormat="1" ht="23.25" customHeight="1">
      <c r="A15"/>
      <c r="B15" s="307" t="s">
        <v>407</v>
      </c>
      <c r="C15" s="363">
        <v>0</v>
      </c>
      <c r="D15" s="363">
        <v>0</v>
      </c>
      <c r="E15" s="363">
        <v>0</v>
      </c>
      <c r="F15" s="363">
        <v>0</v>
      </c>
      <c r="G15" s="363">
        <v>0</v>
      </c>
      <c r="H15" s="363">
        <v>1</v>
      </c>
      <c r="I15" s="363">
        <v>3</v>
      </c>
      <c r="J15" s="363">
        <v>3</v>
      </c>
      <c r="K15" s="363">
        <v>8</v>
      </c>
      <c r="L15" s="366">
        <v>12</v>
      </c>
      <c r="M15" s="255">
        <v>17</v>
      </c>
      <c r="N15" s="255">
        <v>24</v>
      </c>
      <c r="O15" s="255">
        <v>16</v>
      </c>
      <c r="P15" s="603">
        <v>26</v>
      </c>
      <c r="Q15" s="603">
        <v>14</v>
      </c>
      <c r="R15" s="364">
        <f>SUM(C15:Q15)</f>
        <v>124</v>
      </c>
      <c r="S15" s="363"/>
      <c r="T15" s="373"/>
    </row>
    <row r="16" spans="1:20" s="39" customFormat="1" ht="23.25" customHeight="1" thickBot="1">
      <c r="A16"/>
      <c r="B16" s="365" t="s">
        <v>384</v>
      </c>
      <c r="C16" s="154">
        <f>SUM(C14:C15)</f>
        <v>1</v>
      </c>
      <c r="D16" s="154">
        <f>SUM(D14:D15)</f>
        <v>1</v>
      </c>
      <c r="E16" s="154">
        <f t="shared" ref="E16:O16" si="0">SUM(E14:E15)</f>
        <v>3</v>
      </c>
      <c r="F16" s="154">
        <f t="shared" si="0"/>
        <v>0</v>
      </c>
      <c r="G16" s="379">
        <f>SUM(G14:G15)</f>
        <v>7</v>
      </c>
      <c r="H16" s="379">
        <f t="shared" si="0"/>
        <v>7</v>
      </c>
      <c r="I16" s="379">
        <f>SUM(I14:I15)</f>
        <v>17</v>
      </c>
      <c r="J16" s="379">
        <f>SUM(J14:J15)</f>
        <v>14</v>
      </c>
      <c r="K16" s="379">
        <f>SUM(K14:K15)</f>
        <v>15</v>
      </c>
      <c r="L16" s="379">
        <f t="shared" si="0"/>
        <v>32</v>
      </c>
      <c r="M16" s="154">
        <f t="shared" si="0"/>
        <v>48</v>
      </c>
      <c r="N16" s="379">
        <f>SUM(N14:N15)</f>
        <v>51</v>
      </c>
      <c r="O16" s="379">
        <f t="shared" si="0"/>
        <v>42</v>
      </c>
      <c r="P16" s="379">
        <f>SUM(P14:P15)</f>
        <v>68</v>
      </c>
      <c r="Q16" s="379">
        <f>SUM(Q14:Q15)</f>
        <v>49</v>
      </c>
      <c r="R16" s="156">
        <f>SUM(R14:R15)</f>
        <v>355</v>
      </c>
      <c r="S16" s="169"/>
      <c r="T16" s="49"/>
    </row>
    <row r="17" spans="1:20" s="39" customFormat="1" ht="23.25" customHeight="1">
      <c r="A17"/>
      <c r="B17" s="20" t="s">
        <v>11</v>
      </c>
      <c r="C17" s="17"/>
      <c r="D17" s="17"/>
      <c r="E17" s="17"/>
      <c r="F17" s="17"/>
      <c r="G17" s="382"/>
      <c r="H17" s="382"/>
      <c r="I17" s="382"/>
      <c r="J17" s="382"/>
      <c r="K17" s="382"/>
      <c r="L17" s="468"/>
      <c r="M17" s="382"/>
      <c r="N17" s="468"/>
      <c r="O17" s="468"/>
      <c r="P17" s="468"/>
      <c r="Q17" s="382"/>
      <c r="R17" s="17"/>
      <c r="S17" s="42"/>
      <c r="T17" s="42"/>
    </row>
    <row r="18" spans="1:20" s="39" customFormat="1" ht="23.25" customHeight="1">
      <c r="A18"/>
      <c r="B18" s="20" t="s">
        <v>523</v>
      </c>
      <c r="C18" s="17"/>
      <c r="D18" s="17"/>
      <c r="E18" s="17"/>
      <c r="F18" s="17"/>
      <c r="G18" s="382"/>
      <c r="H18" s="382"/>
      <c r="I18" s="382"/>
      <c r="J18" s="382"/>
      <c r="K18" s="382"/>
      <c r="L18" s="468"/>
      <c r="M18" s="382"/>
      <c r="N18" s="468"/>
      <c r="O18" s="468"/>
      <c r="P18" s="468"/>
      <c r="Q18" s="382"/>
      <c r="R18" s="17"/>
      <c r="S18" s="42"/>
      <c r="T18" s="42"/>
    </row>
    <row r="19" spans="1:20" s="39" customFormat="1" ht="23.25" customHeight="1">
      <c r="A19"/>
      <c r="B19" s="20"/>
      <c r="C19" s="17"/>
      <c r="D19" s="17"/>
      <c r="E19" s="17"/>
      <c r="F19" s="17"/>
      <c r="G19" s="382"/>
      <c r="H19" s="382"/>
      <c r="I19" s="382"/>
      <c r="J19" s="382"/>
      <c r="K19" s="382"/>
      <c r="L19" s="468"/>
      <c r="M19" s="382"/>
      <c r="N19" s="468"/>
      <c r="O19" s="468"/>
      <c r="P19" s="468"/>
      <c r="Q19" s="382"/>
      <c r="R19" s="17"/>
      <c r="S19" s="42"/>
      <c r="T19" s="42"/>
    </row>
    <row r="20" spans="1:20" s="39" customFormat="1" ht="23.25" customHeight="1">
      <c r="A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70"/>
      <c r="M20" s="17"/>
      <c r="N20" s="70"/>
      <c r="O20" s="70"/>
      <c r="P20" s="70"/>
      <c r="Q20" s="17"/>
      <c r="R20" s="17"/>
      <c r="S20" s="42"/>
      <c r="T20" s="42"/>
    </row>
    <row r="21" spans="1:20" s="39" customFormat="1" ht="23.25" customHeight="1" thickBot="1">
      <c r="A21"/>
      <c r="B21" s="362" t="s">
        <v>559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49"/>
      <c r="T21" s="42"/>
    </row>
    <row r="22" spans="1:20" s="39" customFormat="1" ht="23.25" customHeight="1">
      <c r="A22"/>
      <c r="B22" s="358" t="s">
        <v>405</v>
      </c>
      <c r="C22" s="359">
        <v>2004</v>
      </c>
      <c r="D22" s="359">
        <v>2005</v>
      </c>
      <c r="E22" s="359">
        <v>2006</v>
      </c>
      <c r="F22" s="359">
        <v>2007</v>
      </c>
      <c r="G22" s="359">
        <v>2008</v>
      </c>
      <c r="H22" s="359">
        <v>2009</v>
      </c>
      <c r="I22" s="359">
        <v>2010</v>
      </c>
      <c r="J22" s="359">
        <v>2011</v>
      </c>
      <c r="K22" s="359">
        <v>2012</v>
      </c>
      <c r="L22" s="378">
        <v>2013</v>
      </c>
      <c r="M22" s="359">
        <v>2014</v>
      </c>
      <c r="N22" s="378">
        <v>2015</v>
      </c>
      <c r="O22" s="378">
        <v>2016</v>
      </c>
      <c r="P22" s="226">
        <v>2017</v>
      </c>
      <c r="Q22" s="226">
        <v>2018</v>
      </c>
      <c r="R22" s="360" t="s">
        <v>384</v>
      </c>
      <c r="S22" s="372"/>
      <c r="T22" s="42"/>
    </row>
    <row r="23" spans="1:20" s="39" customFormat="1" ht="23.25" customHeight="1">
      <c r="A23"/>
      <c r="B23" s="307" t="s">
        <v>408</v>
      </c>
      <c r="C23" s="363">
        <v>1</v>
      </c>
      <c r="D23" s="363">
        <v>1</v>
      </c>
      <c r="E23" s="363">
        <v>3</v>
      </c>
      <c r="F23" s="363">
        <v>0</v>
      </c>
      <c r="G23" s="363">
        <v>7</v>
      </c>
      <c r="H23" s="363">
        <v>7</v>
      </c>
      <c r="I23" s="363">
        <v>15</v>
      </c>
      <c r="J23" s="363">
        <v>12</v>
      </c>
      <c r="K23" s="363">
        <v>11</v>
      </c>
      <c r="L23" s="366">
        <v>28</v>
      </c>
      <c r="M23" s="255">
        <v>38</v>
      </c>
      <c r="N23" s="255">
        <v>40</v>
      </c>
      <c r="O23" s="255">
        <v>30</v>
      </c>
      <c r="P23" s="603">
        <v>55</v>
      </c>
      <c r="Q23" s="603">
        <v>42</v>
      </c>
      <c r="R23" s="364">
        <f>SUM(C23:Q23)</f>
        <v>290</v>
      </c>
      <c r="S23" s="363"/>
      <c r="T23" s="42"/>
    </row>
    <row r="24" spans="1:20" s="39" customFormat="1" ht="23.25" customHeight="1">
      <c r="B24" s="307" t="s">
        <v>409</v>
      </c>
      <c r="C24" s="363">
        <v>0</v>
      </c>
      <c r="D24" s="363">
        <v>0</v>
      </c>
      <c r="E24" s="363">
        <v>0</v>
      </c>
      <c r="F24" s="363">
        <v>0</v>
      </c>
      <c r="G24" s="363">
        <v>0</v>
      </c>
      <c r="H24" s="363">
        <v>0</v>
      </c>
      <c r="I24" s="363">
        <v>2</v>
      </c>
      <c r="J24" s="363">
        <v>2</v>
      </c>
      <c r="K24" s="363">
        <v>4</v>
      </c>
      <c r="L24" s="366">
        <v>4</v>
      </c>
      <c r="M24" s="255">
        <v>10</v>
      </c>
      <c r="N24" s="255">
        <v>11</v>
      </c>
      <c r="O24" s="255">
        <v>12</v>
      </c>
      <c r="P24" s="603">
        <v>13</v>
      </c>
      <c r="Q24" s="603">
        <v>7</v>
      </c>
      <c r="R24" s="364">
        <f>SUM(C24:Q24)</f>
        <v>65</v>
      </c>
      <c r="S24" s="363"/>
      <c r="T24" s="42"/>
    </row>
    <row r="25" spans="1:20" s="39" customFormat="1" ht="23.25" customHeight="1" thickBot="1">
      <c r="B25" s="365" t="s">
        <v>384</v>
      </c>
      <c r="C25" s="154">
        <f t="shared" ref="C25:O25" si="1">SUM(C23:C24)</f>
        <v>1</v>
      </c>
      <c r="D25" s="154">
        <f t="shared" si="1"/>
        <v>1</v>
      </c>
      <c r="E25" s="154">
        <f t="shared" si="1"/>
        <v>3</v>
      </c>
      <c r="F25" s="154">
        <f t="shared" si="1"/>
        <v>0</v>
      </c>
      <c r="G25" s="154">
        <f t="shared" si="1"/>
        <v>7</v>
      </c>
      <c r="H25" s="154">
        <f t="shared" si="1"/>
        <v>7</v>
      </c>
      <c r="I25" s="154">
        <f t="shared" si="1"/>
        <v>17</v>
      </c>
      <c r="J25" s="154">
        <f t="shared" si="1"/>
        <v>14</v>
      </c>
      <c r="K25" s="154">
        <f t="shared" si="1"/>
        <v>15</v>
      </c>
      <c r="L25" s="379">
        <f t="shared" si="1"/>
        <v>32</v>
      </c>
      <c r="M25" s="154">
        <f t="shared" si="1"/>
        <v>48</v>
      </c>
      <c r="N25" s="379">
        <f t="shared" si="1"/>
        <v>51</v>
      </c>
      <c r="O25" s="379">
        <f t="shared" si="1"/>
        <v>42</v>
      </c>
      <c r="P25" s="379">
        <f>SUM(P23:P24)</f>
        <v>68</v>
      </c>
      <c r="Q25" s="379">
        <f>SUM(Q23:Q24)</f>
        <v>49</v>
      </c>
      <c r="R25" s="156">
        <f>SUM(R23:R24)</f>
        <v>355</v>
      </c>
      <c r="S25" s="169"/>
      <c r="T25" s="42"/>
    </row>
    <row r="26" spans="1:20" s="39" customFormat="1" ht="23.25" customHeight="1">
      <c r="B26" s="20" t="s">
        <v>11</v>
      </c>
      <c r="C26" s="17"/>
      <c r="D26" s="17"/>
      <c r="E26" s="17"/>
      <c r="F26" s="17"/>
      <c r="G26" s="17"/>
      <c r="H26" s="17"/>
      <c r="I26" s="17"/>
      <c r="J26" s="17"/>
      <c r="K26" s="17"/>
      <c r="L26" s="70"/>
      <c r="M26" s="17"/>
      <c r="N26" s="70"/>
      <c r="O26" s="70"/>
      <c r="P26" s="70"/>
      <c r="Q26" s="17"/>
      <c r="R26" s="17"/>
      <c r="S26" s="42"/>
      <c r="T26" s="42"/>
    </row>
    <row r="27" spans="1:20" s="39" customFormat="1" ht="23.25" customHeight="1">
      <c r="B27" s="20" t="s">
        <v>523</v>
      </c>
      <c r="C27" s="17"/>
      <c r="D27" s="17"/>
      <c r="E27" s="17"/>
      <c r="F27" s="17"/>
      <c r="G27" s="17"/>
      <c r="H27" s="17"/>
      <c r="I27" s="17"/>
      <c r="J27" s="17"/>
      <c r="K27" s="17"/>
      <c r="L27" s="70"/>
      <c r="M27" s="17"/>
      <c r="N27" s="70"/>
      <c r="O27" s="70"/>
      <c r="P27" s="70"/>
      <c r="Q27" s="17"/>
      <c r="R27" s="17"/>
      <c r="S27" s="42"/>
      <c r="T27" s="42"/>
    </row>
    <row r="28" spans="1:20" s="39" customFormat="1" ht="23.25" customHeight="1"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70"/>
      <c r="M28" s="17"/>
      <c r="N28" s="70"/>
      <c r="O28" s="70"/>
      <c r="P28" s="70"/>
      <c r="Q28" s="17"/>
      <c r="R28" s="17"/>
      <c r="S28" s="42"/>
      <c r="T28" s="42"/>
    </row>
    <row r="29" spans="1:20" s="39" customFormat="1" ht="23.2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70"/>
      <c r="M29" s="17"/>
      <c r="N29" s="70"/>
      <c r="O29" s="70"/>
      <c r="P29" s="70"/>
      <c r="Q29" s="17"/>
      <c r="R29" s="17"/>
      <c r="S29" s="42"/>
      <c r="T29" s="42"/>
    </row>
    <row r="30" spans="1:20" s="39" customFormat="1" ht="23.25" customHeight="1" thickBot="1">
      <c r="B30" s="362" t="s">
        <v>560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49"/>
      <c r="T30" s="42"/>
    </row>
    <row r="31" spans="1:20" s="39" customFormat="1" ht="23.25" customHeight="1">
      <c r="B31" s="358" t="s">
        <v>405</v>
      </c>
      <c r="C31" s="359">
        <v>2004</v>
      </c>
      <c r="D31" s="359">
        <v>2005</v>
      </c>
      <c r="E31" s="359">
        <v>2006</v>
      </c>
      <c r="F31" s="359">
        <v>2007</v>
      </c>
      <c r="G31" s="359">
        <v>2008</v>
      </c>
      <c r="H31" s="359">
        <v>2009</v>
      </c>
      <c r="I31" s="359">
        <v>2010</v>
      </c>
      <c r="J31" s="359">
        <v>2011</v>
      </c>
      <c r="K31" s="359">
        <v>2012</v>
      </c>
      <c r="L31" s="378">
        <v>2013</v>
      </c>
      <c r="M31" s="359">
        <v>2014</v>
      </c>
      <c r="N31" s="378">
        <v>2015</v>
      </c>
      <c r="O31" s="378">
        <v>2016</v>
      </c>
      <c r="P31" s="359">
        <v>2017</v>
      </c>
      <c r="Q31" s="125">
        <v>2018</v>
      </c>
      <c r="R31" s="360" t="s">
        <v>384</v>
      </c>
      <c r="S31" s="372"/>
      <c r="T31" s="42"/>
    </row>
    <row r="32" spans="1:20" s="39" customFormat="1" ht="23.25" customHeight="1">
      <c r="B32" s="307" t="s">
        <v>408</v>
      </c>
      <c r="C32" s="363">
        <v>1</v>
      </c>
      <c r="D32" s="363">
        <v>1</v>
      </c>
      <c r="E32" s="363">
        <v>3</v>
      </c>
      <c r="F32" s="363">
        <v>0</v>
      </c>
      <c r="G32" s="363">
        <v>7</v>
      </c>
      <c r="H32" s="363">
        <v>6</v>
      </c>
      <c r="I32" s="363">
        <v>14</v>
      </c>
      <c r="J32" s="363">
        <v>11</v>
      </c>
      <c r="K32" s="363">
        <v>6</v>
      </c>
      <c r="L32" s="366">
        <v>20</v>
      </c>
      <c r="M32" s="255">
        <v>30</v>
      </c>
      <c r="N32" s="255">
        <v>26</v>
      </c>
      <c r="O32" s="255">
        <v>24</v>
      </c>
      <c r="P32" s="255">
        <v>42</v>
      </c>
      <c r="Q32" s="603">
        <v>34</v>
      </c>
      <c r="R32" s="364">
        <f>SUM(C32:Q32)</f>
        <v>225</v>
      </c>
      <c r="S32" s="363"/>
      <c r="T32" s="42"/>
    </row>
    <row r="33" spans="2:20" s="39" customFormat="1" ht="23.25" customHeight="1">
      <c r="B33" s="307" t="s">
        <v>409</v>
      </c>
      <c r="C33" s="363">
        <v>0</v>
      </c>
      <c r="D33" s="363">
        <v>0</v>
      </c>
      <c r="E33" s="363">
        <v>0</v>
      </c>
      <c r="F33" s="363">
        <v>0</v>
      </c>
      <c r="G33" s="363">
        <v>0</v>
      </c>
      <c r="H33" s="363">
        <v>0</v>
      </c>
      <c r="I33" s="363">
        <v>0</v>
      </c>
      <c r="J33" s="363">
        <v>0</v>
      </c>
      <c r="K33" s="363">
        <v>1</v>
      </c>
      <c r="L33" s="366">
        <v>0</v>
      </c>
      <c r="M33" s="255">
        <v>1</v>
      </c>
      <c r="N33" s="255">
        <v>1</v>
      </c>
      <c r="O33" s="255">
        <v>2</v>
      </c>
      <c r="P33" s="255">
        <v>0</v>
      </c>
      <c r="Q33" s="603">
        <v>1</v>
      </c>
      <c r="R33" s="364">
        <f>SUM(C33:Q33)</f>
        <v>6</v>
      </c>
      <c r="S33" s="363"/>
      <c r="T33" s="42"/>
    </row>
    <row r="34" spans="2:20" s="39" customFormat="1" ht="23.25" customHeight="1" thickBot="1">
      <c r="B34" s="365" t="s">
        <v>384</v>
      </c>
      <c r="C34" s="154">
        <f t="shared" ref="C34:N34" si="2">SUM(C32:C32)</f>
        <v>1</v>
      </c>
      <c r="D34" s="154">
        <f t="shared" si="2"/>
        <v>1</v>
      </c>
      <c r="E34" s="154">
        <f t="shared" si="2"/>
        <v>3</v>
      </c>
      <c r="F34" s="154">
        <f t="shared" si="2"/>
        <v>0</v>
      </c>
      <c r="G34" s="154">
        <f t="shared" si="2"/>
        <v>7</v>
      </c>
      <c r="H34" s="154">
        <f t="shared" si="2"/>
        <v>6</v>
      </c>
      <c r="I34" s="154">
        <f t="shared" si="2"/>
        <v>14</v>
      </c>
      <c r="J34" s="154">
        <f t="shared" si="2"/>
        <v>11</v>
      </c>
      <c r="K34" s="154">
        <f t="shared" si="2"/>
        <v>6</v>
      </c>
      <c r="L34" s="379">
        <f t="shared" si="2"/>
        <v>20</v>
      </c>
      <c r="M34" s="154">
        <f t="shared" si="2"/>
        <v>30</v>
      </c>
      <c r="N34" s="379">
        <f t="shared" si="2"/>
        <v>26</v>
      </c>
      <c r="O34" s="379">
        <f>SUM(O32:O33)</f>
        <v>26</v>
      </c>
      <c r="P34" s="154">
        <f>SUM(P32:P33)</f>
        <v>42</v>
      </c>
      <c r="Q34" s="154">
        <f>SUM(Q32:Q33)</f>
        <v>35</v>
      </c>
      <c r="R34" s="156">
        <f>SUM(R32:R33)</f>
        <v>231</v>
      </c>
      <c r="S34" s="169"/>
      <c r="T34" s="42"/>
    </row>
    <row r="35" spans="2:20" s="39" customFormat="1" ht="23.25" customHeight="1">
      <c r="B35" s="20" t="s">
        <v>11</v>
      </c>
      <c r="C35" s="169"/>
      <c r="D35" s="169"/>
      <c r="E35" s="169"/>
      <c r="F35" s="169"/>
      <c r="G35" s="169"/>
      <c r="H35" s="169"/>
      <c r="I35" s="169"/>
      <c r="J35" s="169"/>
      <c r="K35" s="169"/>
      <c r="L35" s="328"/>
      <c r="M35" s="169"/>
      <c r="N35" s="328"/>
      <c r="O35" s="328"/>
      <c r="P35" s="169"/>
      <c r="Q35" s="169"/>
      <c r="R35" s="169"/>
      <c r="S35" s="169"/>
      <c r="T35" s="42"/>
    </row>
    <row r="36" spans="2:20" s="39" customFormat="1" ht="23.25" customHeight="1">
      <c r="B36" s="20" t="s">
        <v>523</v>
      </c>
      <c r="C36" s="169"/>
      <c r="D36" s="169"/>
      <c r="E36" s="169"/>
      <c r="F36" s="169"/>
      <c r="G36" s="169"/>
      <c r="H36" s="169"/>
      <c r="I36" s="169"/>
      <c r="J36" s="169"/>
      <c r="K36" s="169"/>
      <c r="L36" s="328"/>
      <c r="M36" s="169"/>
      <c r="N36" s="328"/>
      <c r="O36" s="328"/>
      <c r="P36" s="169"/>
      <c r="Q36" s="169"/>
      <c r="R36" s="169"/>
      <c r="S36" s="169"/>
      <c r="T36" s="42"/>
    </row>
    <row r="37" spans="2:20" s="39" customFormat="1" ht="23.25" customHeight="1">
      <c r="B37" s="20"/>
      <c r="C37" s="169"/>
      <c r="D37" s="169"/>
      <c r="E37" s="169"/>
      <c r="F37" s="169"/>
      <c r="G37" s="169"/>
      <c r="H37" s="169"/>
      <c r="I37" s="169"/>
      <c r="J37" s="169"/>
      <c r="K37" s="169"/>
      <c r="L37" s="328"/>
      <c r="M37" s="169"/>
      <c r="N37" s="328"/>
      <c r="O37" s="328"/>
      <c r="P37" s="169"/>
      <c r="Q37" s="169"/>
      <c r="R37" s="169"/>
      <c r="S37" s="169"/>
      <c r="T37" s="42"/>
    </row>
    <row r="38" spans="2:20" s="39" customFormat="1" ht="23.25" customHeight="1">
      <c r="B38" s="17"/>
      <c r="C38" s="169"/>
      <c r="D38" s="169"/>
      <c r="E38" s="169"/>
      <c r="F38" s="169"/>
      <c r="G38" s="169"/>
      <c r="H38" s="169"/>
      <c r="I38" s="169"/>
      <c r="J38" s="169"/>
      <c r="K38" s="169"/>
      <c r="L38" s="328"/>
      <c r="M38" s="169"/>
      <c r="N38" s="328"/>
      <c r="O38" s="328"/>
      <c r="P38" s="169"/>
      <c r="Q38" s="169"/>
      <c r="R38" s="169"/>
      <c r="S38" s="169"/>
      <c r="T38" s="42"/>
    </row>
    <row r="39" spans="2:20" s="39" customFormat="1" ht="23.25" customHeight="1" thickBot="1">
      <c r="B39" s="362" t="s">
        <v>561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49"/>
      <c r="T39" s="42"/>
    </row>
    <row r="40" spans="2:20" s="39" customFormat="1" ht="23.25" customHeight="1">
      <c r="B40" s="358" t="s">
        <v>405</v>
      </c>
      <c r="C40" s="359">
        <v>2004</v>
      </c>
      <c r="D40" s="359">
        <v>2005</v>
      </c>
      <c r="E40" s="359">
        <v>2006</v>
      </c>
      <c r="F40" s="359">
        <v>2007</v>
      </c>
      <c r="G40" s="359">
        <v>2008</v>
      </c>
      <c r="H40" s="359">
        <v>2009</v>
      </c>
      <c r="I40" s="359">
        <v>2010</v>
      </c>
      <c r="J40" s="359">
        <v>2011</v>
      </c>
      <c r="K40" s="359">
        <v>2012</v>
      </c>
      <c r="L40" s="378">
        <v>2013</v>
      </c>
      <c r="M40" s="359">
        <v>2014</v>
      </c>
      <c r="N40" s="378">
        <v>2015</v>
      </c>
      <c r="O40" s="378">
        <v>2016</v>
      </c>
      <c r="P40" s="125">
        <v>2017</v>
      </c>
      <c r="Q40" s="125">
        <v>2018</v>
      </c>
      <c r="R40" s="360" t="s">
        <v>384</v>
      </c>
      <c r="S40" s="372"/>
      <c r="T40" s="42"/>
    </row>
    <row r="41" spans="2:20" s="39" customFormat="1" ht="23.25" customHeight="1">
      <c r="B41" s="307" t="s">
        <v>408</v>
      </c>
      <c r="C41" s="363">
        <v>0</v>
      </c>
      <c r="D41" s="363">
        <v>0</v>
      </c>
      <c r="E41" s="363">
        <v>0</v>
      </c>
      <c r="F41" s="363">
        <v>0</v>
      </c>
      <c r="G41" s="363">
        <v>0</v>
      </c>
      <c r="H41" s="363">
        <v>1</v>
      </c>
      <c r="I41" s="363">
        <v>1</v>
      </c>
      <c r="J41" s="363">
        <v>1</v>
      </c>
      <c r="K41" s="363">
        <v>5</v>
      </c>
      <c r="L41" s="366">
        <v>8</v>
      </c>
      <c r="M41" s="255">
        <v>8</v>
      </c>
      <c r="N41" s="255">
        <v>14</v>
      </c>
      <c r="O41" s="255">
        <v>6</v>
      </c>
      <c r="P41" s="603">
        <v>13</v>
      </c>
      <c r="Q41" s="603">
        <v>8</v>
      </c>
      <c r="R41" s="364">
        <f>SUM(C41:Q41)</f>
        <v>65</v>
      </c>
      <c r="S41" s="363"/>
      <c r="T41" s="42"/>
    </row>
    <row r="42" spans="2:20" s="39" customFormat="1" ht="23.25" customHeight="1">
      <c r="B42" s="307" t="s">
        <v>409</v>
      </c>
      <c r="C42" s="363">
        <v>0</v>
      </c>
      <c r="D42" s="363">
        <v>0</v>
      </c>
      <c r="E42" s="363">
        <v>0</v>
      </c>
      <c r="F42" s="363">
        <v>0</v>
      </c>
      <c r="G42" s="363">
        <v>0</v>
      </c>
      <c r="H42" s="363">
        <v>0</v>
      </c>
      <c r="I42" s="363">
        <v>2</v>
      </c>
      <c r="J42" s="363">
        <v>2</v>
      </c>
      <c r="K42" s="363">
        <v>3</v>
      </c>
      <c r="L42" s="366">
        <v>4</v>
      </c>
      <c r="M42" s="255">
        <v>9</v>
      </c>
      <c r="N42" s="255">
        <v>10</v>
      </c>
      <c r="O42" s="255">
        <v>10</v>
      </c>
      <c r="P42" s="603">
        <v>13</v>
      </c>
      <c r="Q42" s="603">
        <v>6</v>
      </c>
      <c r="R42" s="364">
        <f>SUM(C42:Q42)</f>
        <v>59</v>
      </c>
      <c r="S42" s="363"/>
      <c r="T42" s="42"/>
    </row>
    <row r="43" spans="2:20" s="39" customFormat="1" ht="23.25" customHeight="1" thickBot="1">
      <c r="B43" s="365" t="s">
        <v>384</v>
      </c>
      <c r="C43" s="154">
        <f t="shared" ref="C43:O43" si="3">SUM(C41:C42)</f>
        <v>0</v>
      </c>
      <c r="D43" s="154">
        <f t="shared" si="3"/>
        <v>0</v>
      </c>
      <c r="E43" s="154">
        <f t="shared" si="3"/>
        <v>0</v>
      </c>
      <c r="F43" s="154">
        <f t="shared" si="3"/>
        <v>0</v>
      </c>
      <c r="G43" s="154">
        <f t="shared" si="3"/>
        <v>0</v>
      </c>
      <c r="H43" s="154">
        <f t="shared" si="3"/>
        <v>1</v>
      </c>
      <c r="I43" s="154">
        <f t="shared" si="3"/>
        <v>3</v>
      </c>
      <c r="J43" s="154">
        <f t="shared" si="3"/>
        <v>3</v>
      </c>
      <c r="K43" s="154">
        <f t="shared" si="3"/>
        <v>8</v>
      </c>
      <c r="L43" s="379">
        <f t="shared" si="3"/>
        <v>12</v>
      </c>
      <c r="M43" s="154">
        <f t="shared" si="3"/>
        <v>17</v>
      </c>
      <c r="N43" s="379">
        <f t="shared" si="3"/>
        <v>24</v>
      </c>
      <c r="O43" s="379">
        <f t="shared" si="3"/>
        <v>16</v>
      </c>
      <c r="P43" s="154">
        <f>SUM(P41:P42)</f>
        <v>26</v>
      </c>
      <c r="Q43" s="154">
        <f>SUM(Q41:Q42)</f>
        <v>14</v>
      </c>
      <c r="R43" s="156">
        <f>SUM(R41:R42)</f>
        <v>124</v>
      </c>
      <c r="S43" s="169"/>
      <c r="T43" s="42"/>
    </row>
    <row r="44" spans="2:20" s="39" customFormat="1" ht="23.25" customHeight="1">
      <c r="B44" s="20" t="s">
        <v>11</v>
      </c>
      <c r="C44" s="169"/>
      <c r="D44" s="169"/>
      <c r="E44" s="169"/>
      <c r="F44" s="169"/>
      <c r="G44" s="169"/>
      <c r="H44" s="169"/>
      <c r="I44" s="169"/>
      <c r="J44" s="169"/>
      <c r="K44" s="169"/>
      <c r="L44" s="328"/>
      <c r="M44" s="169"/>
      <c r="N44" s="328"/>
      <c r="O44" s="328"/>
      <c r="P44" s="169"/>
      <c r="Q44" s="169"/>
      <c r="R44" s="169"/>
      <c r="S44" s="169"/>
      <c r="T44" s="42"/>
    </row>
    <row r="45" spans="2:20" s="39" customFormat="1" ht="23.25" customHeight="1">
      <c r="B45" s="20" t="s">
        <v>523</v>
      </c>
      <c r="C45" s="169"/>
      <c r="D45" s="169"/>
      <c r="E45" s="169"/>
      <c r="F45" s="169"/>
      <c r="G45" s="169"/>
      <c r="H45" s="169"/>
      <c r="I45" s="169"/>
      <c r="J45" s="169"/>
      <c r="K45" s="169"/>
      <c r="L45" s="328"/>
      <c r="M45" s="169"/>
      <c r="N45" s="328"/>
      <c r="O45" s="328"/>
      <c r="P45" s="169"/>
      <c r="Q45" s="169"/>
      <c r="R45" s="169"/>
      <c r="S45" s="169"/>
      <c r="T45" s="42"/>
    </row>
    <row r="46" spans="2:20" s="39" customFormat="1" ht="23.25" customHeight="1">
      <c r="B46" s="20"/>
      <c r="C46" s="169"/>
      <c r="D46" s="169"/>
      <c r="E46" s="169"/>
      <c r="F46" s="169"/>
      <c r="G46" s="169"/>
      <c r="H46" s="169"/>
      <c r="I46" s="169"/>
      <c r="J46" s="169"/>
      <c r="K46" s="169"/>
      <c r="L46" s="328"/>
      <c r="M46" s="169"/>
      <c r="N46" s="328"/>
      <c r="O46" s="328"/>
      <c r="P46" s="169"/>
      <c r="Q46" s="169"/>
      <c r="R46" s="169"/>
      <c r="S46" s="169"/>
      <c r="T46" s="42"/>
    </row>
    <row r="47" spans="2:20" s="39" customFormat="1" ht="23.25" customHeight="1">
      <c r="B47" s="17"/>
      <c r="C47" s="169"/>
      <c r="D47" s="169"/>
      <c r="E47" s="169"/>
      <c r="F47" s="169"/>
      <c r="G47" s="169"/>
      <c r="H47" s="169"/>
      <c r="I47" s="169"/>
      <c r="J47" s="169"/>
      <c r="K47" s="169"/>
      <c r="L47" s="328"/>
      <c r="M47" s="169"/>
      <c r="N47" s="328"/>
      <c r="O47" s="328"/>
      <c r="P47" s="169"/>
      <c r="Q47" s="169"/>
      <c r="R47" s="169"/>
      <c r="S47" s="169"/>
      <c r="T47" s="42"/>
    </row>
    <row r="48" spans="2:20" s="39" customFormat="1" ht="23.25" customHeight="1" thickBot="1">
      <c r="B48" s="362" t="s">
        <v>562</v>
      </c>
      <c r="C48" s="17"/>
      <c r="D48" s="17"/>
      <c r="E48" s="17"/>
      <c r="F48" s="17"/>
      <c r="G48" s="17"/>
      <c r="H48" s="17"/>
      <c r="I48" s="17"/>
      <c r="J48" s="17"/>
      <c r="K48" s="17"/>
      <c r="L48" s="70"/>
      <c r="M48" s="17"/>
      <c r="N48" s="70"/>
      <c r="O48" s="70"/>
      <c r="P48" s="17"/>
      <c r="Q48" s="17"/>
      <c r="R48" s="17"/>
      <c r="S48" s="42"/>
      <c r="T48" s="42"/>
    </row>
    <row r="49" spans="1:20" s="39" customFormat="1" ht="23.25" customHeight="1">
      <c r="B49" s="358" t="s">
        <v>410</v>
      </c>
      <c r="C49" s="359">
        <v>2004</v>
      </c>
      <c r="D49" s="359">
        <v>2005</v>
      </c>
      <c r="E49" s="359">
        <v>2006</v>
      </c>
      <c r="F49" s="359">
        <v>2007</v>
      </c>
      <c r="G49" s="359">
        <v>2008</v>
      </c>
      <c r="H49" s="359">
        <v>2009</v>
      </c>
      <c r="I49" s="359">
        <v>2010</v>
      </c>
      <c r="J49" s="359">
        <v>2011</v>
      </c>
      <c r="K49" s="359">
        <v>2012</v>
      </c>
      <c r="L49" s="378">
        <v>2013</v>
      </c>
      <c r="M49" s="359">
        <v>2014</v>
      </c>
      <c r="N49" s="378">
        <v>2015</v>
      </c>
      <c r="O49" s="378">
        <v>2016</v>
      </c>
      <c r="P49" s="359">
        <v>2017</v>
      </c>
      <c r="Q49" s="125">
        <v>2018</v>
      </c>
      <c r="R49" s="360" t="s">
        <v>384</v>
      </c>
      <c r="S49" s="372"/>
      <c r="T49" s="42"/>
    </row>
    <row r="50" spans="1:20" s="39" customFormat="1" ht="23.25" customHeight="1">
      <c r="B50" s="307" t="s">
        <v>8</v>
      </c>
      <c r="C50" s="366">
        <v>0</v>
      </c>
      <c r="D50" s="366">
        <v>0</v>
      </c>
      <c r="E50" s="366">
        <v>1</v>
      </c>
      <c r="F50" s="366">
        <v>0</v>
      </c>
      <c r="G50" s="366">
        <v>1</v>
      </c>
      <c r="H50" s="366">
        <v>1</v>
      </c>
      <c r="I50" s="366">
        <v>2</v>
      </c>
      <c r="J50" s="366">
        <v>3</v>
      </c>
      <c r="K50" s="366">
        <v>8</v>
      </c>
      <c r="L50" s="366">
        <v>7</v>
      </c>
      <c r="M50" s="366">
        <v>11</v>
      </c>
      <c r="N50" s="366">
        <v>19</v>
      </c>
      <c r="O50" s="366">
        <v>12</v>
      </c>
      <c r="P50" s="366">
        <v>20</v>
      </c>
      <c r="Q50" s="603">
        <v>10</v>
      </c>
      <c r="R50" s="257">
        <f>SUM(C50:Q50)</f>
        <v>95</v>
      </c>
      <c r="S50" s="255"/>
      <c r="T50" s="47"/>
    </row>
    <row r="51" spans="1:20" s="39" customFormat="1" ht="23.25" customHeight="1">
      <c r="B51" s="307" t="s">
        <v>411</v>
      </c>
      <c r="C51" s="366">
        <v>1</v>
      </c>
      <c r="D51" s="366">
        <v>1</v>
      </c>
      <c r="E51" s="366">
        <v>1</v>
      </c>
      <c r="F51" s="366">
        <v>0</v>
      </c>
      <c r="G51" s="366">
        <v>0</v>
      </c>
      <c r="H51" s="366">
        <v>0</v>
      </c>
      <c r="I51" s="366">
        <v>6</v>
      </c>
      <c r="J51" s="366">
        <v>5</v>
      </c>
      <c r="K51" s="366">
        <v>3</v>
      </c>
      <c r="L51" s="366">
        <v>7</v>
      </c>
      <c r="M51" s="366">
        <v>21</v>
      </c>
      <c r="N51" s="366">
        <v>15</v>
      </c>
      <c r="O51" s="366">
        <v>19</v>
      </c>
      <c r="P51" s="366">
        <v>30</v>
      </c>
      <c r="Q51" s="603">
        <v>21</v>
      </c>
      <c r="R51" s="257">
        <f>SUM(C51:Q51)</f>
        <v>130</v>
      </c>
      <c r="S51" s="255"/>
      <c r="T51" s="47"/>
    </row>
    <row r="52" spans="1:20" s="39" customFormat="1" ht="23.25" customHeight="1">
      <c r="B52" s="307" t="s">
        <v>412</v>
      </c>
      <c r="C52" s="363">
        <v>0</v>
      </c>
      <c r="D52" s="363">
        <v>0</v>
      </c>
      <c r="E52" s="363">
        <v>1</v>
      </c>
      <c r="F52" s="363">
        <v>0</v>
      </c>
      <c r="G52" s="363">
        <v>6</v>
      </c>
      <c r="H52" s="363">
        <v>6</v>
      </c>
      <c r="I52" s="363">
        <v>9</v>
      </c>
      <c r="J52" s="363">
        <v>6</v>
      </c>
      <c r="K52" s="363">
        <v>4</v>
      </c>
      <c r="L52" s="366">
        <v>18</v>
      </c>
      <c r="M52" s="363">
        <v>16</v>
      </c>
      <c r="N52" s="366">
        <v>17</v>
      </c>
      <c r="O52" s="366">
        <v>11</v>
      </c>
      <c r="P52" s="363">
        <v>18</v>
      </c>
      <c r="Q52" s="115">
        <v>18</v>
      </c>
      <c r="R52" s="257">
        <f>SUM(C52:Q52)</f>
        <v>130</v>
      </c>
      <c r="S52" s="255"/>
      <c r="T52" s="42"/>
    </row>
    <row r="53" spans="1:20" s="39" customFormat="1" ht="23.25" customHeight="1" thickBot="1">
      <c r="B53" s="365" t="s">
        <v>384</v>
      </c>
      <c r="C53" s="154">
        <f>SUM(C50:C52)</f>
        <v>1</v>
      </c>
      <c r="D53" s="154">
        <f>SUM(D50:D52)</f>
        <v>1</v>
      </c>
      <c r="E53" s="154">
        <f t="shared" ref="E53:O53" si="4">SUM(E50:E52)</f>
        <v>3</v>
      </c>
      <c r="F53" s="154">
        <f t="shared" si="4"/>
        <v>0</v>
      </c>
      <c r="G53" s="154">
        <f t="shared" si="4"/>
        <v>7</v>
      </c>
      <c r="H53" s="154">
        <f t="shared" si="4"/>
        <v>7</v>
      </c>
      <c r="I53" s="154">
        <f t="shared" si="4"/>
        <v>17</v>
      </c>
      <c r="J53" s="154">
        <f t="shared" si="4"/>
        <v>14</v>
      </c>
      <c r="K53" s="154">
        <f t="shared" si="4"/>
        <v>15</v>
      </c>
      <c r="L53" s="379">
        <f t="shared" si="4"/>
        <v>32</v>
      </c>
      <c r="M53" s="154">
        <f t="shared" si="4"/>
        <v>48</v>
      </c>
      <c r="N53" s="379">
        <f t="shared" si="4"/>
        <v>51</v>
      </c>
      <c r="O53" s="379">
        <f t="shared" si="4"/>
        <v>42</v>
      </c>
      <c r="P53" s="154">
        <f>SUM(P50:P52)</f>
        <v>68</v>
      </c>
      <c r="Q53" s="154">
        <f>SUM(Q50:Q52)</f>
        <v>49</v>
      </c>
      <c r="R53" s="156">
        <f>SUM(R50:R52)</f>
        <v>355</v>
      </c>
      <c r="S53" s="169"/>
      <c r="T53" s="42"/>
    </row>
    <row r="54" spans="1:20" s="39" customFormat="1" ht="23.25" customHeight="1">
      <c r="B54" s="20" t="s">
        <v>11</v>
      </c>
      <c r="C54" s="17"/>
      <c r="D54" s="17"/>
      <c r="E54" s="17"/>
      <c r="F54" s="17"/>
      <c r="G54" s="17"/>
      <c r="H54" s="17"/>
      <c r="I54" s="17"/>
      <c r="J54" s="17"/>
      <c r="K54" s="17"/>
      <c r="L54" s="70"/>
      <c r="M54" s="17"/>
      <c r="N54" s="70"/>
      <c r="O54" s="70"/>
      <c r="P54" s="70"/>
      <c r="Q54" s="17"/>
      <c r="R54" s="17"/>
      <c r="S54" s="42"/>
      <c r="T54" s="42"/>
    </row>
    <row r="55" spans="1:20" s="39" customFormat="1" ht="23.25" customHeight="1">
      <c r="B55" s="20" t="s">
        <v>523</v>
      </c>
      <c r="C55" s="17"/>
      <c r="D55" s="17"/>
      <c r="E55" s="17"/>
      <c r="F55" s="17"/>
      <c r="G55" s="17"/>
      <c r="H55" s="17"/>
      <c r="I55" s="17"/>
      <c r="J55" s="17"/>
      <c r="K55" s="17"/>
      <c r="L55" s="70"/>
      <c r="M55" s="17"/>
      <c r="N55" s="70"/>
      <c r="O55" s="70"/>
      <c r="P55" s="70"/>
      <c r="Q55" s="17"/>
      <c r="R55" s="17"/>
      <c r="S55" s="42"/>
      <c r="T55" s="42"/>
    </row>
    <row r="56" spans="1:20" s="39" customFormat="1" ht="23.25" customHeight="1"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70"/>
      <c r="M56" s="17"/>
      <c r="N56" s="70"/>
      <c r="O56" s="70"/>
      <c r="P56" s="70"/>
      <c r="Q56" s="17"/>
      <c r="R56" s="17"/>
      <c r="S56" s="42"/>
      <c r="T56" s="42"/>
    </row>
    <row r="57" spans="1:20" s="39" customFormat="1" ht="23.2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70"/>
      <c r="M57" s="17"/>
      <c r="N57" s="70"/>
      <c r="O57" s="70"/>
      <c r="P57" s="70"/>
      <c r="Q57" s="17"/>
      <c r="R57" s="17"/>
      <c r="S57" s="42"/>
      <c r="T57" s="42"/>
    </row>
    <row r="58" spans="1:20" s="39" customFormat="1" ht="23.25" customHeight="1" thickBot="1">
      <c r="B58" s="362" t="s">
        <v>563</v>
      </c>
      <c r="C58" s="17"/>
      <c r="D58" s="17"/>
      <c r="E58" s="17"/>
      <c r="F58" s="17"/>
      <c r="G58" s="17"/>
      <c r="H58" s="17"/>
      <c r="I58" s="17"/>
      <c r="J58" s="17"/>
      <c r="K58" s="17"/>
      <c r="L58" s="70"/>
      <c r="M58" s="17"/>
      <c r="N58" s="70"/>
      <c r="O58" s="70"/>
      <c r="P58" s="70"/>
      <c r="Q58" s="17"/>
      <c r="R58" s="17"/>
      <c r="S58" s="42"/>
      <c r="T58" s="42"/>
    </row>
    <row r="59" spans="1:20" s="39" customFormat="1" ht="23.25" customHeight="1">
      <c r="B59" s="358" t="s">
        <v>410</v>
      </c>
      <c r="C59" s="359">
        <v>2004</v>
      </c>
      <c r="D59" s="359">
        <v>2005</v>
      </c>
      <c r="E59" s="359">
        <v>2006</v>
      </c>
      <c r="F59" s="359">
        <v>2007</v>
      </c>
      <c r="G59" s="359">
        <v>2008</v>
      </c>
      <c r="H59" s="359">
        <v>2009</v>
      </c>
      <c r="I59" s="359">
        <v>2010</v>
      </c>
      <c r="J59" s="359">
        <v>2011</v>
      </c>
      <c r="K59" s="359">
        <v>2012</v>
      </c>
      <c r="L59" s="378">
        <v>2013</v>
      </c>
      <c r="M59" s="359">
        <v>2014</v>
      </c>
      <c r="N59" s="378">
        <v>2015</v>
      </c>
      <c r="O59" s="378">
        <v>2016</v>
      </c>
      <c r="P59" s="359">
        <v>2017</v>
      </c>
      <c r="Q59" s="125">
        <v>2018</v>
      </c>
      <c r="R59" s="360" t="s">
        <v>384</v>
      </c>
      <c r="S59" s="372"/>
      <c r="T59" s="42"/>
    </row>
    <row r="60" spans="1:20" s="39" customFormat="1" ht="23.25" customHeight="1">
      <c r="B60" s="367" t="s">
        <v>413</v>
      </c>
      <c r="C60" s="363">
        <v>0</v>
      </c>
      <c r="D60" s="363">
        <v>0</v>
      </c>
      <c r="E60" s="363">
        <v>1</v>
      </c>
      <c r="F60" s="363">
        <v>0</v>
      </c>
      <c r="G60" s="363">
        <v>1</v>
      </c>
      <c r="H60" s="363">
        <v>0</v>
      </c>
      <c r="I60" s="363">
        <v>0</v>
      </c>
      <c r="J60" s="363">
        <v>0</v>
      </c>
      <c r="K60" s="363">
        <v>0</v>
      </c>
      <c r="L60" s="366">
        <v>0</v>
      </c>
      <c r="M60" s="363">
        <v>1</v>
      </c>
      <c r="N60" s="366">
        <v>0</v>
      </c>
      <c r="O60" s="366">
        <v>0</v>
      </c>
      <c r="P60" s="363">
        <v>0</v>
      </c>
      <c r="Q60" s="115">
        <v>0</v>
      </c>
      <c r="R60" s="257">
        <f>SUM(C60:Q60)</f>
        <v>3</v>
      </c>
      <c r="S60" s="255"/>
      <c r="T60" s="42"/>
    </row>
    <row r="61" spans="1:20" s="39" customFormat="1" ht="23.25" customHeight="1">
      <c r="B61" s="367" t="s">
        <v>411</v>
      </c>
      <c r="C61" s="363">
        <v>1</v>
      </c>
      <c r="D61" s="363">
        <v>1</v>
      </c>
      <c r="E61" s="363">
        <v>1</v>
      </c>
      <c r="F61" s="363">
        <v>0</v>
      </c>
      <c r="G61" s="363">
        <v>0</v>
      </c>
      <c r="H61" s="363">
        <v>0</v>
      </c>
      <c r="I61" s="363">
        <v>5</v>
      </c>
      <c r="J61" s="363">
        <v>5</v>
      </c>
      <c r="K61" s="363">
        <v>3</v>
      </c>
      <c r="L61" s="366">
        <v>2</v>
      </c>
      <c r="M61" s="363">
        <v>14</v>
      </c>
      <c r="N61" s="366">
        <v>10</v>
      </c>
      <c r="O61" s="366">
        <v>15</v>
      </c>
      <c r="P61" s="363">
        <v>24</v>
      </c>
      <c r="Q61" s="115">
        <v>17</v>
      </c>
      <c r="R61" s="257">
        <f>SUM(C61:Q61)</f>
        <v>98</v>
      </c>
      <c r="S61" s="255"/>
      <c r="T61" s="42"/>
    </row>
    <row r="62" spans="1:20" s="39" customFormat="1" ht="23.25" customHeight="1">
      <c r="B62" s="367" t="s">
        <v>412</v>
      </c>
      <c r="C62" s="363">
        <v>0</v>
      </c>
      <c r="D62" s="363">
        <v>0</v>
      </c>
      <c r="E62" s="363">
        <v>1</v>
      </c>
      <c r="F62" s="363">
        <v>0</v>
      </c>
      <c r="G62" s="363">
        <v>6</v>
      </c>
      <c r="H62" s="363">
        <v>6</v>
      </c>
      <c r="I62" s="363">
        <v>9</v>
      </c>
      <c r="J62" s="363">
        <v>6</v>
      </c>
      <c r="K62" s="363">
        <v>4</v>
      </c>
      <c r="L62" s="366">
        <v>18</v>
      </c>
      <c r="M62" s="363">
        <v>16</v>
      </c>
      <c r="N62" s="366">
        <v>17</v>
      </c>
      <c r="O62" s="366">
        <v>11</v>
      </c>
      <c r="P62" s="363">
        <v>18</v>
      </c>
      <c r="Q62" s="115">
        <v>18</v>
      </c>
      <c r="R62" s="257">
        <f>SUM(C62:Q62)</f>
        <v>130</v>
      </c>
      <c r="S62" s="255"/>
      <c r="T62" s="42"/>
    </row>
    <row r="63" spans="1:20" s="39" customFormat="1" ht="23.25" customHeight="1" thickBot="1">
      <c r="B63" s="365" t="s">
        <v>384</v>
      </c>
      <c r="C63" s="154">
        <f>SUM(C60:C62)</f>
        <v>1</v>
      </c>
      <c r="D63" s="154">
        <f>SUM(D60:D62)</f>
        <v>1</v>
      </c>
      <c r="E63" s="154">
        <f t="shared" ref="E63:O63" si="5">SUM(E60:E62)</f>
        <v>3</v>
      </c>
      <c r="F63" s="154">
        <f t="shared" si="5"/>
        <v>0</v>
      </c>
      <c r="G63" s="154">
        <f t="shared" si="5"/>
        <v>7</v>
      </c>
      <c r="H63" s="154">
        <f t="shared" si="5"/>
        <v>6</v>
      </c>
      <c r="I63" s="154">
        <f t="shared" si="5"/>
        <v>14</v>
      </c>
      <c r="J63" s="154">
        <f t="shared" si="5"/>
        <v>11</v>
      </c>
      <c r="K63" s="154">
        <f t="shared" si="5"/>
        <v>7</v>
      </c>
      <c r="L63" s="379">
        <f t="shared" si="5"/>
        <v>20</v>
      </c>
      <c r="M63" s="154">
        <f t="shared" si="5"/>
        <v>31</v>
      </c>
      <c r="N63" s="379">
        <f t="shared" si="5"/>
        <v>27</v>
      </c>
      <c r="O63" s="379">
        <f t="shared" si="5"/>
        <v>26</v>
      </c>
      <c r="P63" s="154">
        <f>SUM(P60:P62)</f>
        <v>42</v>
      </c>
      <c r="Q63" s="154">
        <f>SUM(Q60:Q62)</f>
        <v>35</v>
      </c>
      <c r="R63" s="156">
        <f>SUM(R60:R62)</f>
        <v>231</v>
      </c>
      <c r="S63" s="169"/>
      <c r="T63" s="42"/>
    </row>
    <row r="64" spans="1:20" s="39" customFormat="1" ht="23.25" customHeight="1">
      <c r="A64"/>
      <c r="B64" s="20" t="s">
        <v>11</v>
      </c>
      <c r="C64" s="17"/>
      <c r="D64" s="17"/>
      <c r="E64" s="17"/>
      <c r="F64" s="17"/>
      <c r="G64" s="17"/>
      <c r="H64" s="17"/>
      <c r="I64" s="17"/>
      <c r="J64" s="17"/>
      <c r="K64" s="17"/>
      <c r="L64" s="70"/>
      <c r="M64" s="17"/>
      <c r="N64" s="70"/>
      <c r="O64" s="70"/>
      <c r="P64" s="17"/>
      <c r="Q64" s="17"/>
      <c r="R64" s="17"/>
      <c r="S64" s="42"/>
      <c r="T64" s="42"/>
    </row>
    <row r="65" spans="1:20" s="39" customFormat="1" ht="23.25" customHeight="1">
      <c r="A65"/>
      <c r="B65" s="20" t="s">
        <v>523</v>
      </c>
      <c r="C65" s="17"/>
      <c r="D65" s="17"/>
      <c r="E65" s="17"/>
      <c r="F65" s="17"/>
      <c r="G65" s="17"/>
      <c r="H65" s="17"/>
      <c r="I65" s="17"/>
      <c r="J65" s="17"/>
      <c r="K65" s="17"/>
      <c r="L65" s="70"/>
      <c r="M65" s="17"/>
      <c r="N65" s="70"/>
      <c r="O65" s="70"/>
      <c r="P65" s="17"/>
      <c r="Q65" s="17"/>
      <c r="R65" s="17"/>
      <c r="S65" s="42"/>
      <c r="T65" s="42"/>
    </row>
    <row r="66" spans="1:20" s="39" customFormat="1" ht="23.25" customHeight="1">
      <c r="A66"/>
      <c r="B66" s="20"/>
      <c r="C66" s="17"/>
      <c r="D66" s="17"/>
      <c r="E66" s="17"/>
      <c r="F66" s="17"/>
      <c r="G66" s="17"/>
      <c r="H66" s="17"/>
      <c r="I66" s="17"/>
      <c r="J66" s="17"/>
      <c r="K66" s="17"/>
      <c r="L66" s="70"/>
      <c r="M66" s="17"/>
      <c r="N66" s="70"/>
      <c r="O66" s="70"/>
      <c r="P66" s="17"/>
      <c r="Q66" s="17"/>
      <c r="R66" s="17"/>
      <c r="S66" s="42"/>
      <c r="T66" s="42"/>
    </row>
    <row r="67" spans="1:20" s="39" customFormat="1" ht="23.25" customHeight="1">
      <c r="A6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70"/>
      <c r="M67" s="17"/>
      <c r="N67" s="70"/>
      <c r="O67" s="70"/>
      <c r="P67" s="17"/>
      <c r="Q67" s="17"/>
      <c r="R67" s="17"/>
      <c r="S67" s="42"/>
      <c r="T67" s="42"/>
    </row>
    <row r="68" spans="1:20" s="39" customFormat="1" ht="23.25" customHeight="1" thickBot="1">
      <c r="A68"/>
      <c r="B68" s="362" t="s">
        <v>564</v>
      </c>
      <c r="C68" s="17"/>
      <c r="D68" s="17"/>
      <c r="E68" s="17"/>
      <c r="F68" s="17"/>
      <c r="G68" s="17"/>
      <c r="H68" s="17"/>
      <c r="I68" s="17"/>
      <c r="J68" s="17"/>
      <c r="K68" s="17"/>
      <c r="L68" s="70"/>
      <c r="M68" s="17"/>
      <c r="N68" s="70"/>
      <c r="O68" s="70"/>
      <c r="P68" s="17"/>
      <c r="Q68" s="17"/>
      <c r="R68" s="17"/>
      <c r="S68" s="42"/>
      <c r="T68" s="42"/>
    </row>
    <row r="69" spans="1:20" s="39" customFormat="1" ht="23.25" customHeight="1">
      <c r="A69"/>
      <c r="B69" s="358" t="s">
        <v>410</v>
      </c>
      <c r="C69" s="359">
        <v>2004</v>
      </c>
      <c r="D69" s="359">
        <v>2005</v>
      </c>
      <c r="E69" s="359">
        <v>2006</v>
      </c>
      <c r="F69" s="359">
        <v>2007</v>
      </c>
      <c r="G69" s="359">
        <v>2008</v>
      </c>
      <c r="H69" s="359">
        <v>2009</v>
      </c>
      <c r="I69" s="359">
        <v>2010</v>
      </c>
      <c r="J69" s="359">
        <v>2011</v>
      </c>
      <c r="K69" s="359">
        <v>2012</v>
      </c>
      <c r="L69" s="378">
        <v>2013</v>
      </c>
      <c r="M69" s="359">
        <v>2014</v>
      </c>
      <c r="N69" s="378">
        <v>2015</v>
      </c>
      <c r="O69" s="378">
        <v>2016</v>
      </c>
      <c r="P69" s="359">
        <v>2017</v>
      </c>
      <c r="Q69" s="125">
        <v>2018</v>
      </c>
      <c r="R69" s="360" t="s">
        <v>384</v>
      </c>
      <c r="S69" s="372"/>
      <c r="T69" s="42"/>
    </row>
    <row r="70" spans="1:20" s="39" customFormat="1" ht="23.25" customHeight="1">
      <c r="A70"/>
      <c r="B70" s="307" t="s">
        <v>8</v>
      </c>
      <c r="C70" s="366">
        <v>0</v>
      </c>
      <c r="D70" s="366">
        <v>0</v>
      </c>
      <c r="E70" s="366">
        <v>0</v>
      </c>
      <c r="F70" s="366">
        <v>0</v>
      </c>
      <c r="G70" s="366">
        <v>0</v>
      </c>
      <c r="H70" s="366">
        <v>1</v>
      </c>
      <c r="I70" s="366">
        <v>2</v>
      </c>
      <c r="J70" s="366">
        <v>3</v>
      </c>
      <c r="K70" s="366">
        <v>8</v>
      </c>
      <c r="L70" s="366">
        <v>7</v>
      </c>
      <c r="M70" s="366">
        <v>10</v>
      </c>
      <c r="N70" s="366">
        <v>19</v>
      </c>
      <c r="O70" s="366">
        <v>12</v>
      </c>
      <c r="P70" s="366">
        <v>20</v>
      </c>
      <c r="Q70" s="603">
        <v>10</v>
      </c>
      <c r="R70" s="257">
        <f>SUM(C70:Q70)</f>
        <v>92</v>
      </c>
      <c r="S70" s="255"/>
      <c r="T70" s="47"/>
    </row>
    <row r="71" spans="1:20" s="39" customFormat="1" ht="23.25" customHeight="1">
      <c r="A71"/>
      <c r="B71" s="307" t="s">
        <v>411</v>
      </c>
      <c r="C71" s="366">
        <v>0</v>
      </c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1</v>
      </c>
      <c r="J71" s="366">
        <v>0</v>
      </c>
      <c r="K71" s="366">
        <v>0</v>
      </c>
      <c r="L71" s="366">
        <v>5</v>
      </c>
      <c r="M71" s="366">
        <v>7</v>
      </c>
      <c r="N71" s="366">
        <v>5</v>
      </c>
      <c r="O71" s="366">
        <v>4</v>
      </c>
      <c r="P71" s="366">
        <v>6</v>
      </c>
      <c r="Q71" s="603">
        <v>4</v>
      </c>
      <c r="R71" s="257">
        <f>SUM(C71:Q71)</f>
        <v>32</v>
      </c>
      <c r="S71" s="255"/>
      <c r="T71" s="47"/>
    </row>
    <row r="72" spans="1:20" s="39" customFormat="1" ht="23.25" customHeight="1" thickBot="1">
      <c r="A72"/>
      <c r="B72" s="365" t="s">
        <v>384</v>
      </c>
      <c r="C72" s="154">
        <f t="shared" ref="C72:O72" si="6">SUM(C70:C71)</f>
        <v>0</v>
      </c>
      <c r="D72" s="154">
        <f t="shared" si="6"/>
        <v>0</v>
      </c>
      <c r="E72" s="154">
        <f t="shared" si="6"/>
        <v>0</v>
      </c>
      <c r="F72" s="154">
        <f t="shared" si="6"/>
        <v>0</v>
      </c>
      <c r="G72" s="154">
        <f t="shared" si="6"/>
        <v>0</v>
      </c>
      <c r="H72" s="154">
        <f t="shared" si="6"/>
        <v>1</v>
      </c>
      <c r="I72" s="154">
        <f t="shared" si="6"/>
        <v>3</v>
      </c>
      <c r="J72" s="154">
        <f t="shared" si="6"/>
        <v>3</v>
      </c>
      <c r="K72" s="154">
        <f t="shared" si="6"/>
        <v>8</v>
      </c>
      <c r="L72" s="379">
        <f t="shared" si="6"/>
        <v>12</v>
      </c>
      <c r="M72" s="154">
        <f t="shared" si="6"/>
        <v>17</v>
      </c>
      <c r="N72" s="379">
        <f t="shared" si="6"/>
        <v>24</v>
      </c>
      <c r="O72" s="379">
        <f t="shared" si="6"/>
        <v>16</v>
      </c>
      <c r="P72" s="154">
        <f>SUM(P70:P71)</f>
        <v>26</v>
      </c>
      <c r="Q72" s="154">
        <f>SUM(Q70:Q71)</f>
        <v>14</v>
      </c>
      <c r="R72" s="156">
        <f>SUM(R70:R71)</f>
        <v>124</v>
      </c>
      <c r="S72" s="169"/>
      <c r="T72" s="42"/>
    </row>
    <row r="73" spans="1:20" s="39" customFormat="1" ht="23.25" customHeight="1">
      <c r="A73"/>
      <c r="B73" s="20" t="s">
        <v>11</v>
      </c>
      <c r="C73" s="17"/>
      <c r="D73" s="17"/>
      <c r="E73" s="17"/>
      <c r="F73" s="17"/>
      <c r="G73" s="17"/>
      <c r="H73" s="17"/>
      <c r="I73" s="17"/>
      <c r="J73" s="17"/>
      <c r="K73" s="17"/>
      <c r="L73" s="70"/>
      <c r="M73" s="17"/>
      <c r="N73" s="70"/>
      <c r="O73" s="70"/>
      <c r="P73" s="70"/>
      <c r="Q73" s="17"/>
      <c r="R73" s="17"/>
      <c r="S73" s="42"/>
      <c r="T73" s="42"/>
    </row>
    <row r="74" spans="1:20" s="39" customFormat="1" ht="23.25" customHeight="1">
      <c r="A74"/>
      <c r="B74" s="20" t="s">
        <v>523</v>
      </c>
      <c r="C74" s="17"/>
      <c r="D74" s="17"/>
      <c r="E74" s="17"/>
      <c r="F74" s="17"/>
      <c r="G74" s="17"/>
      <c r="H74" s="17"/>
      <c r="I74" s="17"/>
      <c r="J74" s="17"/>
      <c r="K74" s="17"/>
      <c r="L74" s="70"/>
      <c r="M74" s="17"/>
      <c r="N74" s="70"/>
      <c r="O74" s="70"/>
      <c r="P74" s="70"/>
      <c r="Q74" s="17"/>
      <c r="R74" s="17"/>
      <c r="S74" s="42"/>
      <c r="T74" s="42"/>
    </row>
    <row r="75" spans="1:20" s="39" customFormat="1" ht="23.25" customHeight="1">
      <c r="A75"/>
      <c r="B75" s="20"/>
      <c r="C75" s="17"/>
      <c r="D75" s="17"/>
      <c r="E75" s="17"/>
      <c r="F75" s="17"/>
      <c r="G75" s="17"/>
      <c r="H75" s="17"/>
      <c r="I75" s="17"/>
      <c r="J75" s="17"/>
      <c r="K75" s="17"/>
      <c r="L75" s="70"/>
      <c r="M75" s="17"/>
      <c r="N75" s="70"/>
      <c r="O75" s="70"/>
      <c r="P75" s="70"/>
      <c r="Q75" s="17"/>
      <c r="R75" s="17"/>
      <c r="S75" s="42"/>
      <c r="T75" s="42"/>
    </row>
    <row r="76" spans="1:20" s="39" customFormat="1" ht="23.25" customHeight="1">
      <c r="A7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70"/>
      <c r="M76" s="17"/>
      <c r="N76" s="70"/>
      <c r="O76" s="70"/>
      <c r="P76" s="70"/>
      <c r="Q76" s="17"/>
      <c r="R76" s="17"/>
      <c r="S76" s="42"/>
      <c r="T76" s="42"/>
    </row>
    <row r="77" spans="1:20" s="39" customFormat="1" ht="23.25" customHeight="1" thickBot="1">
      <c r="A77"/>
      <c r="B77" s="362" t="s">
        <v>565</v>
      </c>
      <c r="C77" s="17"/>
      <c r="D77" s="17"/>
      <c r="E77" s="17"/>
      <c r="F77" s="17"/>
      <c r="G77" s="17"/>
      <c r="H77" s="17"/>
      <c r="I77" s="17"/>
      <c r="J77" s="17"/>
      <c r="K77" s="17"/>
      <c r="L77" s="70"/>
      <c r="M77" s="17"/>
      <c r="N77" s="70"/>
      <c r="O77" s="70"/>
      <c r="P77" s="70"/>
      <c r="Q77" s="17"/>
      <c r="R77" s="17"/>
      <c r="S77" s="42"/>
      <c r="T77" s="42"/>
    </row>
    <row r="78" spans="1:20" s="39" customFormat="1" ht="23.25" customHeight="1">
      <c r="A78"/>
      <c r="B78" s="358" t="s">
        <v>414</v>
      </c>
      <c r="C78" s="359">
        <v>2004</v>
      </c>
      <c r="D78" s="359">
        <v>2005</v>
      </c>
      <c r="E78" s="359">
        <v>2006</v>
      </c>
      <c r="F78" s="359">
        <v>2007</v>
      </c>
      <c r="G78" s="359">
        <v>2008</v>
      </c>
      <c r="H78" s="359">
        <v>2009</v>
      </c>
      <c r="I78" s="359">
        <v>2010</v>
      </c>
      <c r="J78" s="359">
        <v>2011</v>
      </c>
      <c r="K78" s="359">
        <v>2012</v>
      </c>
      <c r="L78" s="378">
        <v>2013</v>
      </c>
      <c r="M78" s="359">
        <v>2014</v>
      </c>
      <c r="N78" s="378">
        <v>2015</v>
      </c>
      <c r="O78" s="378">
        <v>2016</v>
      </c>
      <c r="P78" s="359">
        <v>2017</v>
      </c>
      <c r="Q78" s="125">
        <v>2018</v>
      </c>
      <c r="R78" s="360" t="s">
        <v>384</v>
      </c>
      <c r="S78" s="372"/>
      <c r="T78" s="42"/>
    </row>
    <row r="79" spans="1:20" s="39" customFormat="1" ht="23.25" customHeight="1">
      <c r="A79"/>
      <c r="B79" s="467" t="s">
        <v>504</v>
      </c>
      <c r="C79" s="361">
        <v>0</v>
      </c>
      <c r="D79" s="361">
        <v>0</v>
      </c>
      <c r="E79" s="361">
        <v>0</v>
      </c>
      <c r="F79" s="361">
        <v>0</v>
      </c>
      <c r="G79" s="361">
        <v>0</v>
      </c>
      <c r="H79" s="361">
        <v>0</v>
      </c>
      <c r="I79" s="361">
        <v>0</v>
      </c>
      <c r="J79" s="361">
        <v>0</v>
      </c>
      <c r="K79" s="361">
        <v>0</v>
      </c>
      <c r="L79" s="288">
        <v>1</v>
      </c>
      <c r="M79" s="361">
        <v>0</v>
      </c>
      <c r="N79" s="288">
        <v>1</v>
      </c>
      <c r="O79" s="288">
        <v>0</v>
      </c>
      <c r="P79" s="361">
        <v>0</v>
      </c>
      <c r="Q79" s="604">
        <v>0</v>
      </c>
      <c r="R79" s="465">
        <f>SUM(C79:Q79)</f>
        <v>2</v>
      </c>
      <c r="S79" s="372"/>
      <c r="T79" s="42"/>
    </row>
    <row r="80" spans="1:20" s="39" customFormat="1" ht="23.25" customHeight="1">
      <c r="A80"/>
      <c r="B80" s="467" t="s">
        <v>505</v>
      </c>
      <c r="C80" s="361">
        <v>0</v>
      </c>
      <c r="D80" s="361">
        <v>0</v>
      </c>
      <c r="E80" s="361">
        <v>0</v>
      </c>
      <c r="F80" s="361">
        <v>0</v>
      </c>
      <c r="G80" s="361">
        <v>0</v>
      </c>
      <c r="H80" s="361">
        <v>0</v>
      </c>
      <c r="I80" s="361">
        <v>0</v>
      </c>
      <c r="J80" s="361">
        <v>0</v>
      </c>
      <c r="K80" s="361">
        <v>0</v>
      </c>
      <c r="L80" s="288">
        <v>0</v>
      </c>
      <c r="M80" s="361">
        <v>0</v>
      </c>
      <c r="N80" s="288">
        <v>1</v>
      </c>
      <c r="O80" s="288">
        <v>0</v>
      </c>
      <c r="P80" s="361">
        <v>0</v>
      </c>
      <c r="Q80" s="604">
        <v>2</v>
      </c>
      <c r="R80" s="465">
        <f t="shared" ref="R80:R107" si="7">SUM(C80:Q80)</f>
        <v>3</v>
      </c>
      <c r="S80" s="372"/>
      <c r="T80" s="42"/>
    </row>
    <row r="81" spans="1:20" s="39" customFormat="1" ht="23.25" customHeight="1">
      <c r="A81"/>
      <c r="B81" s="467" t="s">
        <v>506</v>
      </c>
      <c r="C81" s="361">
        <v>0</v>
      </c>
      <c r="D81" s="361">
        <v>0</v>
      </c>
      <c r="E81" s="361">
        <v>0</v>
      </c>
      <c r="F81" s="361">
        <v>0</v>
      </c>
      <c r="G81" s="361">
        <v>0</v>
      </c>
      <c r="H81" s="361">
        <v>0</v>
      </c>
      <c r="I81" s="361">
        <v>0</v>
      </c>
      <c r="J81" s="361">
        <v>0</v>
      </c>
      <c r="K81" s="361">
        <v>0</v>
      </c>
      <c r="L81" s="288">
        <v>0</v>
      </c>
      <c r="M81" s="361">
        <v>1</v>
      </c>
      <c r="N81" s="288">
        <v>0</v>
      </c>
      <c r="O81" s="288">
        <v>0</v>
      </c>
      <c r="P81" s="361">
        <v>0</v>
      </c>
      <c r="Q81" s="604">
        <v>0</v>
      </c>
      <c r="R81" s="465">
        <f t="shared" si="7"/>
        <v>1</v>
      </c>
      <c r="S81" s="372"/>
      <c r="T81" s="42"/>
    </row>
    <row r="82" spans="1:20" s="39" customFormat="1" ht="23.25" customHeight="1">
      <c r="A82"/>
      <c r="B82" s="467" t="s">
        <v>510</v>
      </c>
      <c r="C82" s="361">
        <v>0</v>
      </c>
      <c r="D82" s="361">
        <v>0</v>
      </c>
      <c r="E82" s="361">
        <v>0</v>
      </c>
      <c r="F82" s="361">
        <v>0</v>
      </c>
      <c r="G82" s="361">
        <v>0</v>
      </c>
      <c r="H82" s="361">
        <v>0</v>
      </c>
      <c r="I82" s="361">
        <v>0</v>
      </c>
      <c r="J82" s="361">
        <v>0</v>
      </c>
      <c r="K82" s="361">
        <v>0</v>
      </c>
      <c r="L82" s="288">
        <v>0</v>
      </c>
      <c r="M82" s="361">
        <v>1</v>
      </c>
      <c r="N82" s="288">
        <v>2</v>
      </c>
      <c r="O82" s="288">
        <v>1</v>
      </c>
      <c r="P82" s="361">
        <v>2</v>
      </c>
      <c r="Q82" s="604">
        <v>0</v>
      </c>
      <c r="R82" s="465">
        <f t="shared" si="7"/>
        <v>6</v>
      </c>
      <c r="S82" s="372"/>
      <c r="T82" s="42"/>
    </row>
    <row r="83" spans="1:20" s="39" customFormat="1" ht="23.25" customHeight="1">
      <c r="A83"/>
      <c r="B83" s="367" t="s">
        <v>308</v>
      </c>
      <c r="C83" s="363">
        <v>0</v>
      </c>
      <c r="D83" s="363">
        <v>0</v>
      </c>
      <c r="E83" s="363">
        <v>0</v>
      </c>
      <c r="F83" s="363">
        <v>0</v>
      </c>
      <c r="G83" s="363">
        <v>0</v>
      </c>
      <c r="H83" s="363">
        <v>0</v>
      </c>
      <c r="I83" s="363">
        <v>0</v>
      </c>
      <c r="J83" s="363">
        <v>0</v>
      </c>
      <c r="K83" s="363">
        <v>1</v>
      </c>
      <c r="L83" s="366">
        <v>0</v>
      </c>
      <c r="M83" s="363">
        <v>1</v>
      </c>
      <c r="N83" s="366">
        <v>0</v>
      </c>
      <c r="O83" s="366">
        <v>2</v>
      </c>
      <c r="P83" s="363">
        <v>0</v>
      </c>
      <c r="Q83" s="115">
        <v>1</v>
      </c>
      <c r="R83" s="465">
        <f t="shared" si="7"/>
        <v>5</v>
      </c>
      <c r="S83" s="255"/>
      <c r="T83" s="42"/>
    </row>
    <row r="84" spans="1:20" s="39" customFormat="1" ht="23.25" customHeight="1">
      <c r="A84"/>
      <c r="B84" s="367" t="s">
        <v>507</v>
      </c>
      <c r="C84" s="363">
        <v>0</v>
      </c>
      <c r="D84" s="363">
        <v>0</v>
      </c>
      <c r="E84" s="363">
        <v>0</v>
      </c>
      <c r="F84" s="363">
        <v>0</v>
      </c>
      <c r="G84" s="363">
        <v>0</v>
      </c>
      <c r="H84" s="363">
        <v>0</v>
      </c>
      <c r="I84" s="363">
        <v>0</v>
      </c>
      <c r="J84" s="363">
        <v>0</v>
      </c>
      <c r="K84" s="363">
        <v>0</v>
      </c>
      <c r="L84" s="366">
        <v>0</v>
      </c>
      <c r="M84" s="363">
        <v>0</v>
      </c>
      <c r="N84" s="366">
        <v>1</v>
      </c>
      <c r="O84" s="366">
        <v>0</v>
      </c>
      <c r="P84" s="363">
        <v>1</v>
      </c>
      <c r="Q84" s="115">
        <v>0</v>
      </c>
      <c r="R84" s="465">
        <f t="shared" si="7"/>
        <v>2</v>
      </c>
      <c r="S84" s="255"/>
      <c r="T84" s="42"/>
    </row>
    <row r="85" spans="1:20" s="39" customFormat="1" ht="23.25" customHeight="1">
      <c r="A85"/>
      <c r="B85" s="367" t="s">
        <v>508</v>
      </c>
      <c r="C85" s="363">
        <v>0</v>
      </c>
      <c r="D85" s="363">
        <v>0</v>
      </c>
      <c r="E85" s="363">
        <v>0</v>
      </c>
      <c r="F85" s="363">
        <v>0</v>
      </c>
      <c r="G85" s="363">
        <v>0</v>
      </c>
      <c r="H85" s="363">
        <v>0</v>
      </c>
      <c r="I85" s="363">
        <v>0</v>
      </c>
      <c r="J85" s="363">
        <v>0</v>
      </c>
      <c r="K85" s="363">
        <v>1</v>
      </c>
      <c r="L85" s="366">
        <v>1</v>
      </c>
      <c r="M85" s="363">
        <v>0</v>
      </c>
      <c r="N85" s="366">
        <v>0</v>
      </c>
      <c r="O85" s="366">
        <v>1</v>
      </c>
      <c r="P85" s="363">
        <v>0</v>
      </c>
      <c r="Q85" s="115">
        <v>0</v>
      </c>
      <c r="R85" s="465">
        <f t="shared" si="7"/>
        <v>3</v>
      </c>
      <c r="S85" s="255"/>
      <c r="T85" s="42"/>
    </row>
    <row r="86" spans="1:20" s="39" customFormat="1" ht="23.25" customHeight="1">
      <c r="A86"/>
      <c r="B86" s="367" t="s">
        <v>46</v>
      </c>
      <c r="C86" s="363">
        <v>1</v>
      </c>
      <c r="D86" s="363">
        <v>0</v>
      </c>
      <c r="E86" s="363">
        <v>0</v>
      </c>
      <c r="F86" s="363">
        <v>0</v>
      </c>
      <c r="G86" s="363">
        <v>0</v>
      </c>
      <c r="H86" s="363">
        <v>0</v>
      </c>
      <c r="I86" s="363">
        <v>0</v>
      </c>
      <c r="J86" s="363">
        <v>2</v>
      </c>
      <c r="K86" s="363">
        <v>3</v>
      </c>
      <c r="L86" s="366">
        <v>3</v>
      </c>
      <c r="M86" s="363">
        <v>6</v>
      </c>
      <c r="N86" s="366">
        <v>5</v>
      </c>
      <c r="O86" s="366">
        <v>3</v>
      </c>
      <c r="P86" s="366">
        <v>5</v>
      </c>
      <c r="Q86" s="603">
        <v>4</v>
      </c>
      <c r="R86" s="465">
        <f t="shared" si="7"/>
        <v>32</v>
      </c>
      <c r="S86" s="255"/>
      <c r="T86" s="42"/>
    </row>
    <row r="87" spans="1:20" s="39" customFormat="1" ht="23.25" customHeight="1">
      <c r="A87"/>
      <c r="B87" s="367" t="s">
        <v>58</v>
      </c>
      <c r="C87" s="363">
        <v>0</v>
      </c>
      <c r="D87" s="363">
        <v>0</v>
      </c>
      <c r="E87" s="363">
        <v>1</v>
      </c>
      <c r="F87" s="363">
        <v>0</v>
      </c>
      <c r="G87" s="363">
        <v>1</v>
      </c>
      <c r="H87" s="363">
        <v>1</v>
      </c>
      <c r="I87" s="363">
        <v>2</v>
      </c>
      <c r="J87" s="363">
        <v>1</v>
      </c>
      <c r="K87" s="363">
        <v>1</v>
      </c>
      <c r="L87" s="366">
        <v>0</v>
      </c>
      <c r="M87" s="363">
        <v>2</v>
      </c>
      <c r="N87" s="366">
        <v>0</v>
      </c>
      <c r="O87" s="366">
        <v>2</v>
      </c>
      <c r="P87" s="366">
        <v>2</v>
      </c>
      <c r="Q87" s="603">
        <v>3</v>
      </c>
      <c r="R87" s="465">
        <f t="shared" si="7"/>
        <v>16</v>
      </c>
      <c r="S87" s="255"/>
      <c r="T87" s="42"/>
    </row>
    <row r="88" spans="1:20" s="39" customFormat="1" ht="23.25" customHeight="1">
      <c r="A88"/>
      <c r="B88" s="367" t="s">
        <v>42</v>
      </c>
      <c r="C88" s="363">
        <v>0</v>
      </c>
      <c r="D88" s="363">
        <v>1</v>
      </c>
      <c r="E88" s="363">
        <v>0</v>
      </c>
      <c r="F88" s="363">
        <v>0</v>
      </c>
      <c r="G88" s="363">
        <v>0</v>
      </c>
      <c r="H88" s="363">
        <v>0</v>
      </c>
      <c r="I88" s="363">
        <v>1</v>
      </c>
      <c r="J88" s="363">
        <v>3</v>
      </c>
      <c r="K88" s="363">
        <v>0</v>
      </c>
      <c r="L88" s="366">
        <v>3</v>
      </c>
      <c r="M88" s="363">
        <v>7</v>
      </c>
      <c r="N88" s="366">
        <v>4</v>
      </c>
      <c r="O88" s="366">
        <v>5</v>
      </c>
      <c r="P88" s="366">
        <v>11</v>
      </c>
      <c r="Q88" s="603">
        <v>10</v>
      </c>
      <c r="R88" s="465">
        <f t="shared" si="7"/>
        <v>45</v>
      </c>
      <c r="S88" s="255"/>
      <c r="T88" s="42"/>
    </row>
    <row r="89" spans="1:20" s="39" customFormat="1" ht="23.25" customHeight="1">
      <c r="A89"/>
      <c r="B89" s="367" t="s">
        <v>91</v>
      </c>
      <c r="C89" s="363">
        <v>0</v>
      </c>
      <c r="D89" s="363">
        <v>0</v>
      </c>
      <c r="E89" s="363">
        <v>0</v>
      </c>
      <c r="F89" s="363">
        <v>0</v>
      </c>
      <c r="G89" s="363">
        <v>0</v>
      </c>
      <c r="H89" s="363">
        <v>0</v>
      </c>
      <c r="I89" s="363">
        <v>0</v>
      </c>
      <c r="J89" s="363">
        <v>1</v>
      </c>
      <c r="K89" s="363">
        <v>3</v>
      </c>
      <c r="L89" s="366">
        <v>3</v>
      </c>
      <c r="M89" s="363">
        <v>3</v>
      </c>
      <c r="N89" s="366">
        <v>0</v>
      </c>
      <c r="O89" s="366">
        <v>4</v>
      </c>
      <c r="P89" s="366">
        <v>2</v>
      </c>
      <c r="Q89" s="603">
        <v>1</v>
      </c>
      <c r="R89" s="465">
        <f t="shared" si="7"/>
        <v>17</v>
      </c>
      <c r="S89" s="255"/>
      <c r="T89" s="42"/>
    </row>
    <row r="90" spans="1:20" s="39" customFormat="1" ht="23.25" customHeight="1">
      <c r="A90"/>
      <c r="B90" s="367" t="s">
        <v>415</v>
      </c>
      <c r="C90" s="363">
        <v>0</v>
      </c>
      <c r="D90" s="363">
        <v>0</v>
      </c>
      <c r="E90" s="363">
        <v>0</v>
      </c>
      <c r="F90" s="363">
        <v>0</v>
      </c>
      <c r="G90" s="363">
        <v>0</v>
      </c>
      <c r="H90" s="363">
        <v>0</v>
      </c>
      <c r="I90" s="363">
        <v>0</v>
      </c>
      <c r="J90" s="363">
        <v>0</v>
      </c>
      <c r="K90" s="363">
        <v>0</v>
      </c>
      <c r="L90" s="366">
        <v>0</v>
      </c>
      <c r="M90" s="363">
        <v>0</v>
      </c>
      <c r="N90" s="366">
        <v>1</v>
      </c>
      <c r="O90" s="366">
        <v>0</v>
      </c>
      <c r="P90" s="366">
        <v>0</v>
      </c>
      <c r="Q90" s="603">
        <v>0</v>
      </c>
      <c r="R90" s="465">
        <f t="shared" si="7"/>
        <v>1</v>
      </c>
      <c r="S90" s="255"/>
      <c r="T90" s="42"/>
    </row>
    <row r="91" spans="1:20" s="39" customFormat="1" ht="23.25" customHeight="1">
      <c r="A91"/>
      <c r="B91" s="367" t="s">
        <v>38</v>
      </c>
      <c r="C91" s="363">
        <v>0</v>
      </c>
      <c r="D91" s="363">
        <v>0</v>
      </c>
      <c r="E91" s="363">
        <v>1</v>
      </c>
      <c r="F91" s="363">
        <v>0</v>
      </c>
      <c r="G91" s="363">
        <v>0</v>
      </c>
      <c r="H91" s="363">
        <v>0</v>
      </c>
      <c r="I91" s="363">
        <v>3</v>
      </c>
      <c r="J91" s="363">
        <v>2</v>
      </c>
      <c r="K91" s="363">
        <v>3</v>
      </c>
      <c r="L91" s="366">
        <v>5</v>
      </c>
      <c r="M91" s="363">
        <v>4</v>
      </c>
      <c r="N91" s="366">
        <v>2</v>
      </c>
      <c r="O91" s="366">
        <v>0</v>
      </c>
      <c r="P91" s="366">
        <v>5</v>
      </c>
      <c r="Q91" s="603">
        <v>3</v>
      </c>
      <c r="R91" s="465">
        <f t="shared" si="7"/>
        <v>28</v>
      </c>
      <c r="S91" s="255"/>
      <c r="T91" s="42"/>
    </row>
    <row r="92" spans="1:20" s="39" customFormat="1" ht="23.25" customHeight="1">
      <c r="A92"/>
      <c r="B92" s="367" t="s">
        <v>94</v>
      </c>
      <c r="C92" s="363">
        <v>0</v>
      </c>
      <c r="D92" s="363">
        <v>0</v>
      </c>
      <c r="E92" s="363">
        <v>0</v>
      </c>
      <c r="F92" s="363">
        <v>0</v>
      </c>
      <c r="G92" s="363">
        <v>0</v>
      </c>
      <c r="H92" s="363">
        <v>0</v>
      </c>
      <c r="I92" s="363">
        <v>0</v>
      </c>
      <c r="J92" s="363">
        <v>0</v>
      </c>
      <c r="K92" s="363">
        <v>0</v>
      </c>
      <c r="L92" s="366">
        <v>2</v>
      </c>
      <c r="M92" s="363">
        <v>2</v>
      </c>
      <c r="N92" s="366">
        <v>5</v>
      </c>
      <c r="O92" s="366">
        <v>3</v>
      </c>
      <c r="P92" s="366">
        <v>4</v>
      </c>
      <c r="Q92" s="603">
        <v>2</v>
      </c>
      <c r="R92" s="465">
        <f t="shared" si="7"/>
        <v>18</v>
      </c>
      <c r="S92" s="255"/>
      <c r="T92" s="42"/>
    </row>
    <row r="93" spans="1:20" s="39" customFormat="1" ht="23.25" customHeight="1">
      <c r="A93"/>
      <c r="B93" s="367" t="s">
        <v>315</v>
      </c>
      <c r="C93" s="363">
        <v>0</v>
      </c>
      <c r="D93" s="363">
        <v>0</v>
      </c>
      <c r="E93" s="363">
        <v>0</v>
      </c>
      <c r="F93" s="363">
        <v>0</v>
      </c>
      <c r="G93" s="363">
        <v>0</v>
      </c>
      <c r="H93" s="363">
        <v>0</v>
      </c>
      <c r="I93" s="363">
        <v>0</v>
      </c>
      <c r="J93" s="363">
        <v>0</v>
      </c>
      <c r="K93" s="363">
        <v>0</v>
      </c>
      <c r="L93" s="366">
        <v>0</v>
      </c>
      <c r="M93" s="363">
        <v>1</v>
      </c>
      <c r="N93" s="366">
        <v>4</v>
      </c>
      <c r="O93" s="366">
        <v>2</v>
      </c>
      <c r="P93" s="366">
        <v>3</v>
      </c>
      <c r="Q93" s="603">
        <v>1</v>
      </c>
      <c r="R93" s="465">
        <f t="shared" si="7"/>
        <v>11</v>
      </c>
      <c r="S93" s="255"/>
      <c r="T93" s="42"/>
    </row>
    <row r="94" spans="1:20" s="39" customFormat="1" ht="23.25" customHeight="1">
      <c r="A94"/>
      <c r="B94" s="367" t="s">
        <v>20</v>
      </c>
      <c r="C94" s="363">
        <v>0</v>
      </c>
      <c r="D94" s="363">
        <v>0</v>
      </c>
      <c r="E94" s="363">
        <v>0</v>
      </c>
      <c r="F94" s="363">
        <v>0</v>
      </c>
      <c r="G94" s="363">
        <v>4</v>
      </c>
      <c r="H94" s="363">
        <v>2</v>
      </c>
      <c r="I94" s="363">
        <v>1</v>
      </c>
      <c r="J94" s="363">
        <v>1</v>
      </c>
      <c r="K94" s="363">
        <v>0</v>
      </c>
      <c r="L94" s="366">
        <v>2</v>
      </c>
      <c r="M94" s="363">
        <v>1</v>
      </c>
      <c r="N94" s="366">
        <v>1</v>
      </c>
      <c r="O94" s="366">
        <v>1</v>
      </c>
      <c r="P94" s="366">
        <v>0</v>
      </c>
      <c r="Q94" s="603">
        <v>4</v>
      </c>
      <c r="R94" s="465">
        <f t="shared" si="7"/>
        <v>17</v>
      </c>
      <c r="S94" s="255"/>
      <c r="T94" s="42"/>
    </row>
    <row r="95" spans="1:20" s="39" customFormat="1" ht="23.25" customHeight="1">
      <c r="A95"/>
      <c r="B95" s="367" t="s">
        <v>29</v>
      </c>
      <c r="C95" s="363">
        <v>0</v>
      </c>
      <c r="D95" s="363">
        <v>0</v>
      </c>
      <c r="E95" s="363">
        <v>0</v>
      </c>
      <c r="F95" s="363">
        <v>0</v>
      </c>
      <c r="G95" s="363">
        <v>1</v>
      </c>
      <c r="H95" s="363">
        <v>2</v>
      </c>
      <c r="I95" s="363">
        <v>1</v>
      </c>
      <c r="J95" s="363">
        <v>1</v>
      </c>
      <c r="K95" s="363">
        <v>1</v>
      </c>
      <c r="L95" s="366">
        <v>2</v>
      </c>
      <c r="M95" s="363">
        <v>3</v>
      </c>
      <c r="N95" s="366">
        <v>3</v>
      </c>
      <c r="O95" s="366">
        <v>1</v>
      </c>
      <c r="P95" s="366">
        <v>1</v>
      </c>
      <c r="Q95" s="603">
        <v>1</v>
      </c>
      <c r="R95" s="465">
        <f t="shared" si="7"/>
        <v>17</v>
      </c>
      <c r="S95" s="255"/>
      <c r="T95" s="42"/>
    </row>
    <row r="96" spans="1:20" s="39" customFormat="1" ht="23.25" customHeight="1">
      <c r="A96"/>
      <c r="B96" s="367" t="s">
        <v>25</v>
      </c>
      <c r="C96" s="363">
        <v>0</v>
      </c>
      <c r="D96" s="363">
        <v>0</v>
      </c>
      <c r="E96" s="363">
        <v>1</v>
      </c>
      <c r="F96" s="363">
        <v>0</v>
      </c>
      <c r="G96" s="363">
        <v>1</v>
      </c>
      <c r="H96" s="363">
        <v>1</v>
      </c>
      <c r="I96" s="363">
        <v>7</v>
      </c>
      <c r="J96" s="363">
        <v>2</v>
      </c>
      <c r="K96" s="363">
        <v>1</v>
      </c>
      <c r="L96" s="366">
        <v>6</v>
      </c>
      <c r="M96" s="363">
        <v>9</v>
      </c>
      <c r="N96" s="366">
        <v>6</v>
      </c>
      <c r="O96" s="366">
        <v>6</v>
      </c>
      <c r="P96" s="366">
        <v>10</v>
      </c>
      <c r="Q96" s="603">
        <v>10</v>
      </c>
      <c r="R96" s="465">
        <f t="shared" si="7"/>
        <v>60</v>
      </c>
      <c r="S96" s="255"/>
      <c r="T96" s="42"/>
    </row>
    <row r="97" spans="1:20" s="39" customFormat="1" ht="23.25" customHeight="1">
      <c r="A97"/>
      <c r="B97" s="367" t="s">
        <v>53</v>
      </c>
      <c r="C97" s="363">
        <v>0</v>
      </c>
      <c r="D97" s="363">
        <v>0</v>
      </c>
      <c r="E97" s="363">
        <v>0</v>
      </c>
      <c r="F97" s="363">
        <v>0</v>
      </c>
      <c r="G97" s="363">
        <v>0</v>
      </c>
      <c r="H97" s="363">
        <v>0</v>
      </c>
      <c r="I97" s="363">
        <v>0</v>
      </c>
      <c r="J97" s="363">
        <v>0</v>
      </c>
      <c r="K97" s="363">
        <v>1</v>
      </c>
      <c r="L97" s="366">
        <v>0</v>
      </c>
      <c r="M97" s="363">
        <v>2</v>
      </c>
      <c r="N97" s="366">
        <v>3</v>
      </c>
      <c r="O97" s="366">
        <v>2</v>
      </c>
      <c r="P97" s="366">
        <v>5</v>
      </c>
      <c r="Q97" s="603">
        <v>1</v>
      </c>
      <c r="R97" s="465">
        <f t="shared" si="7"/>
        <v>14</v>
      </c>
      <c r="S97" s="255"/>
      <c r="T97" s="42"/>
    </row>
    <row r="98" spans="1:20" s="39" customFormat="1" ht="23.25" customHeight="1">
      <c r="A98"/>
      <c r="B98" s="367" t="s">
        <v>416</v>
      </c>
      <c r="C98" s="363">
        <v>0</v>
      </c>
      <c r="D98" s="363">
        <v>0</v>
      </c>
      <c r="E98" s="363">
        <v>0</v>
      </c>
      <c r="F98" s="363">
        <v>0</v>
      </c>
      <c r="G98" s="363">
        <v>0</v>
      </c>
      <c r="H98" s="363">
        <v>0</v>
      </c>
      <c r="I98" s="363">
        <v>0</v>
      </c>
      <c r="J98" s="363">
        <v>0</v>
      </c>
      <c r="K98" s="363">
        <v>0</v>
      </c>
      <c r="L98" s="366">
        <v>0</v>
      </c>
      <c r="M98" s="363">
        <v>2</v>
      </c>
      <c r="N98" s="366">
        <v>4</v>
      </c>
      <c r="O98" s="366">
        <v>1</v>
      </c>
      <c r="P98" s="366">
        <v>6</v>
      </c>
      <c r="Q98" s="603">
        <v>2</v>
      </c>
      <c r="R98" s="465">
        <f t="shared" si="7"/>
        <v>15</v>
      </c>
      <c r="S98" s="255"/>
      <c r="T98" s="42"/>
    </row>
    <row r="99" spans="1:20" s="39" customFormat="1" ht="23.25" customHeight="1">
      <c r="A99"/>
      <c r="B99" s="367" t="s">
        <v>417</v>
      </c>
      <c r="C99" s="363">
        <v>0</v>
      </c>
      <c r="D99" s="363">
        <v>0</v>
      </c>
      <c r="E99" s="363">
        <v>0</v>
      </c>
      <c r="F99" s="363">
        <v>0</v>
      </c>
      <c r="G99" s="363">
        <v>0</v>
      </c>
      <c r="H99" s="363">
        <v>0</v>
      </c>
      <c r="I99" s="363">
        <v>0</v>
      </c>
      <c r="J99" s="363">
        <v>1</v>
      </c>
      <c r="K99" s="363">
        <v>0</v>
      </c>
      <c r="L99" s="366">
        <v>1</v>
      </c>
      <c r="M99" s="363">
        <v>0</v>
      </c>
      <c r="N99" s="366">
        <v>1</v>
      </c>
      <c r="O99" s="366">
        <v>1</v>
      </c>
      <c r="P99" s="366">
        <v>2</v>
      </c>
      <c r="Q99" s="603">
        <v>0</v>
      </c>
      <c r="R99" s="465">
        <f t="shared" si="7"/>
        <v>6</v>
      </c>
      <c r="S99" s="255"/>
      <c r="T99" s="42"/>
    </row>
    <row r="100" spans="1:20" s="39" customFormat="1" ht="23.25" customHeight="1">
      <c r="A100"/>
      <c r="B100" s="367" t="s">
        <v>418</v>
      </c>
      <c r="C100" s="363">
        <v>0</v>
      </c>
      <c r="D100" s="363">
        <v>0</v>
      </c>
      <c r="E100" s="363">
        <v>0</v>
      </c>
      <c r="F100" s="363">
        <v>0</v>
      </c>
      <c r="G100" s="363">
        <v>0</v>
      </c>
      <c r="H100" s="363">
        <v>0</v>
      </c>
      <c r="I100" s="363">
        <v>0</v>
      </c>
      <c r="J100" s="363">
        <v>0</v>
      </c>
      <c r="K100" s="363">
        <v>0</v>
      </c>
      <c r="L100" s="366">
        <v>0</v>
      </c>
      <c r="M100" s="363">
        <v>2</v>
      </c>
      <c r="N100" s="366">
        <v>0</v>
      </c>
      <c r="O100" s="366">
        <v>0</v>
      </c>
      <c r="P100" s="366">
        <v>1</v>
      </c>
      <c r="Q100" s="603">
        <v>0</v>
      </c>
      <c r="R100" s="465">
        <f t="shared" si="7"/>
        <v>3</v>
      </c>
      <c r="S100" s="255"/>
      <c r="T100" s="42"/>
    </row>
    <row r="101" spans="1:20" s="39" customFormat="1" ht="23.25" customHeight="1">
      <c r="A101"/>
      <c r="B101" s="367" t="s">
        <v>419</v>
      </c>
      <c r="C101" s="363">
        <v>0</v>
      </c>
      <c r="D101" s="363">
        <v>0</v>
      </c>
      <c r="E101" s="363">
        <v>0</v>
      </c>
      <c r="F101" s="363">
        <v>0</v>
      </c>
      <c r="G101" s="363">
        <v>0</v>
      </c>
      <c r="H101" s="363">
        <v>0</v>
      </c>
      <c r="I101" s="363">
        <v>0</v>
      </c>
      <c r="J101" s="363">
        <v>0</v>
      </c>
      <c r="K101" s="363">
        <v>0</v>
      </c>
      <c r="L101" s="366">
        <v>1</v>
      </c>
      <c r="M101" s="363">
        <v>0</v>
      </c>
      <c r="N101" s="366">
        <v>2</v>
      </c>
      <c r="O101" s="366">
        <v>1</v>
      </c>
      <c r="P101" s="366">
        <v>1</v>
      </c>
      <c r="Q101" s="603">
        <v>0</v>
      </c>
      <c r="R101" s="465">
        <f t="shared" si="7"/>
        <v>5</v>
      </c>
      <c r="S101" s="255"/>
      <c r="T101" s="42"/>
    </row>
    <row r="102" spans="1:20" s="39" customFormat="1" ht="23.25" customHeight="1">
      <c r="A102"/>
      <c r="B102" s="368" t="s">
        <v>423</v>
      </c>
      <c r="C102" s="363">
        <v>0</v>
      </c>
      <c r="D102" s="363">
        <v>0</v>
      </c>
      <c r="E102" s="363">
        <v>0</v>
      </c>
      <c r="F102" s="363">
        <v>0</v>
      </c>
      <c r="G102" s="363">
        <v>0</v>
      </c>
      <c r="H102" s="363">
        <v>0</v>
      </c>
      <c r="I102" s="363">
        <v>0</v>
      </c>
      <c r="J102" s="363">
        <v>0</v>
      </c>
      <c r="K102" s="363">
        <v>0</v>
      </c>
      <c r="L102" s="366">
        <v>0</v>
      </c>
      <c r="M102" s="363">
        <v>0</v>
      </c>
      <c r="N102" s="366">
        <v>1</v>
      </c>
      <c r="O102" s="366">
        <v>1</v>
      </c>
      <c r="P102" s="366">
        <v>0</v>
      </c>
      <c r="Q102" s="603">
        <v>0</v>
      </c>
      <c r="R102" s="465">
        <f t="shared" si="7"/>
        <v>2</v>
      </c>
      <c r="S102" s="255"/>
      <c r="T102" s="42"/>
    </row>
    <row r="103" spans="1:20" s="39" customFormat="1" ht="23.25" customHeight="1">
      <c r="A103"/>
      <c r="B103" s="368" t="s">
        <v>420</v>
      </c>
      <c r="C103" s="363">
        <v>0</v>
      </c>
      <c r="D103" s="363">
        <v>0</v>
      </c>
      <c r="E103" s="363">
        <v>0</v>
      </c>
      <c r="F103" s="363">
        <v>0</v>
      </c>
      <c r="G103" s="363">
        <v>0</v>
      </c>
      <c r="H103" s="363">
        <v>0</v>
      </c>
      <c r="I103" s="363">
        <v>0</v>
      </c>
      <c r="J103" s="363">
        <v>0</v>
      </c>
      <c r="K103" s="363">
        <v>0</v>
      </c>
      <c r="L103" s="366">
        <v>0</v>
      </c>
      <c r="M103" s="363">
        <v>0</v>
      </c>
      <c r="N103" s="366">
        <v>3</v>
      </c>
      <c r="O103" s="366">
        <v>2</v>
      </c>
      <c r="P103" s="366">
        <v>1</v>
      </c>
      <c r="Q103" s="603">
        <v>1</v>
      </c>
      <c r="R103" s="465">
        <f t="shared" si="7"/>
        <v>7</v>
      </c>
      <c r="S103" s="255"/>
      <c r="T103" s="42"/>
    </row>
    <row r="104" spans="1:20" s="39" customFormat="1" ht="23.25" customHeight="1">
      <c r="A104"/>
      <c r="B104" s="368" t="s">
        <v>421</v>
      </c>
      <c r="C104" s="363">
        <v>0</v>
      </c>
      <c r="D104" s="363">
        <v>0</v>
      </c>
      <c r="E104" s="363">
        <v>0</v>
      </c>
      <c r="F104" s="363">
        <v>0</v>
      </c>
      <c r="G104" s="363">
        <v>0</v>
      </c>
      <c r="H104" s="363">
        <v>0</v>
      </c>
      <c r="I104" s="363">
        <v>2</v>
      </c>
      <c r="J104" s="363">
        <v>0</v>
      </c>
      <c r="K104" s="363">
        <v>0</v>
      </c>
      <c r="L104" s="366">
        <v>2</v>
      </c>
      <c r="M104" s="363">
        <v>1</v>
      </c>
      <c r="N104" s="366">
        <v>1</v>
      </c>
      <c r="O104" s="366">
        <v>0</v>
      </c>
      <c r="P104" s="366">
        <v>3</v>
      </c>
      <c r="Q104" s="603">
        <v>1</v>
      </c>
      <c r="R104" s="465">
        <f t="shared" si="7"/>
        <v>10</v>
      </c>
      <c r="S104" s="255"/>
      <c r="T104" s="42"/>
    </row>
    <row r="105" spans="1:20" s="39" customFormat="1" ht="23.25" customHeight="1">
      <c r="A105"/>
      <c r="B105" s="368" t="s">
        <v>422</v>
      </c>
      <c r="C105" s="363">
        <v>0</v>
      </c>
      <c r="D105" s="363">
        <v>0</v>
      </c>
      <c r="E105" s="363">
        <v>0</v>
      </c>
      <c r="F105" s="363">
        <v>0</v>
      </c>
      <c r="G105" s="363">
        <v>0</v>
      </c>
      <c r="H105" s="363">
        <v>1</v>
      </c>
      <c r="I105" s="363">
        <v>0</v>
      </c>
      <c r="J105" s="363">
        <v>0</v>
      </c>
      <c r="K105" s="363">
        <v>0</v>
      </c>
      <c r="L105" s="366">
        <v>0</v>
      </c>
      <c r="M105" s="363">
        <v>0</v>
      </c>
      <c r="N105" s="366">
        <v>0</v>
      </c>
      <c r="O105" s="366">
        <v>3</v>
      </c>
      <c r="P105" s="366">
        <v>0</v>
      </c>
      <c r="Q105" s="603">
        <v>0</v>
      </c>
      <c r="R105" s="465">
        <f t="shared" si="7"/>
        <v>4</v>
      </c>
      <c r="S105" s="255"/>
      <c r="T105" s="42"/>
    </row>
    <row r="106" spans="1:20" s="39" customFormat="1" ht="23.25" customHeight="1">
      <c r="A106"/>
      <c r="B106" s="368" t="s">
        <v>509</v>
      </c>
      <c r="C106" s="363">
        <v>0</v>
      </c>
      <c r="D106" s="363">
        <v>0</v>
      </c>
      <c r="E106" s="363">
        <v>0</v>
      </c>
      <c r="F106" s="363">
        <v>0</v>
      </c>
      <c r="G106" s="363">
        <v>0</v>
      </c>
      <c r="H106" s="363">
        <v>0</v>
      </c>
      <c r="I106" s="363">
        <v>0</v>
      </c>
      <c r="J106" s="363">
        <v>0</v>
      </c>
      <c r="K106" s="363">
        <v>0</v>
      </c>
      <c r="L106" s="366">
        <v>0</v>
      </c>
      <c r="M106" s="363">
        <v>0</v>
      </c>
      <c r="N106" s="366">
        <v>0</v>
      </c>
      <c r="O106" s="366">
        <v>0</v>
      </c>
      <c r="P106" s="366">
        <v>2</v>
      </c>
      <c r="Q106" s="603">
        <v>1</v>
      </c>
      <c r="R106" s="465">
        <f t="shared" si="7"/>
        <v>3</v>
      </c>
      <c r="S106" s="255"/>
      <c r="T106" s="42"/>
    </row>
    <row r="107" spans="1:20" s="39" customFormat="1" ht="23.25" customHeight="1">
      <c r="A107"/>
      <c r="B107" s="367" t="s">
        <v>424</v>
      </c>
      <c r="C107" s="363">
        <v>0</v>
      </c>
      <c r="D107" s="363">
        <v>0</v>
      </c>
      <c r="E107" s="363">
        <v>0</v>
      </c>
      <c r="F107" s="363">
        <v>0</v>
      </c>
      <c r="G107" s="363">
        <v>0</v>
      </c>
      <c r="H107" s="363">
        <v>0</v>
      </c>
      <c r="I107" s="363">
        <v>0</v>
      </c>
      <c r="J107" s="363">
        <v>0</v>
      </c>
      <c r="K107" s="363">
        <v>0</v>
      </c>
      <c r="L107" s="366">
        <v>0</v>
      </c>
      <c r="M107" s="363">
        <v>0</v>
      </c>
      <c r="N107" s="366">
        <v>0</v>
      </c>
      <c r="O107" s="366">
        <v>0</v>
      </c>
      <c r="P107" s="366">
        <v>1</v>
      </c>
      <c r="Q107" s="603">
        <v>1</v>
      </c>
      <c r="R107" s="465">
        <f t="shared" si="7"/>
        <v>2</v>
      </c>
      <c r="S107" s="255"/>
      <c r="T107" s="42"/>
    </row>
    <row r="108" spans="1:20" s="39" customFormat="1" ht="23.25" customHeight="1" thickBot="1">
      <c r="A108"/>
      <c r="B108" s="365" t="s">
        <v>384</v>
      </c>
      <c r="C108" s="154">
        <f>SUM(C79:C107)</f>
        <v>1</v>
      </c>
      <c r="D108" s="154">
        <f t="shared" ref="D108:O108" si="8">SUM(D79:D107)</f>
        <v>1</v>
      </c>
      <c r="E108" s="154">
        <f t="shared" si="8"/>
        <v>3</v>
      </c>
      <c r="F108" s="154">
        <f t="shared" si="8"/>
        <v>0</v>
      </c>
      <c r="G108" s="154">
        <f t="shared" si="8"/>
        <v>7</v>
      </c>
      <c r="H108" s="154">
        <f t="shared" si="8"/>
        <v>7</v>
      </c>
      <c r="I108" s="154">
        <f t="shared" si="8"/>
        <v>17</v>
      </c>
      <c r="J108" s="154">
        <f t="shared" si="8"/>
        <v>14</v>
      </c>
      <c r="K108" s="154">
        <f t="shared" si="8"/>
        <v>15</v>
      </c>
      <c r="L108" s="379">
        <f t="shared" si="8"/>
        <v>32</v>
      </c>
      <c r="M108" s="154">
        <f t="shared" si="8"/>
        <v>48</v>
      </c>
      <c r="N108" s="379">
        <f t="shared" si="8"/>
        <v>51</v>
      </c>
      <c r="O108" s="379">
        <f t="shared" si="8"/>
        <v>42</v>
      </c>
      <c r="P108" s="154">
        <f>SUM(P79:P107)</f>
        <v>68</v>
      </c>
      <c r="Q108" s="154">
        <f>SUM(Q79:Q107)</f>
        <v>49</v>
      </c>
      <c r="R108" s="156">
        <f>SUM(R79:R107)</f>
        <v>355</v>
      </c>
      <c r="S108" s="169"/>
      <c r="T108" s="42"/>
    </row>
    <row r="109" spans="1:20" s="39" customFormat="1" ht="23.25" customHeight="1">
      <c r="A109"/>
      <c r="B109" s="20" t="s">
        <v>11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70"/>
      <c r="M109" s="17"/>
      <c r="N109" s="70"/>
      <c r="O109" s="70"/>
      <c r="P109" s="70"/>
      <c r="Q109" s="17"/>
      <c r="R109" s="17"/>
      <c r="S109" s="42"/>
      <c r="T109" s="42"/>
    </row>
    <row r="110" spans="1:20" s="39" customFormat="1" ht="23.25" customHeight="1">
      <c r="A110"/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70"/>
      <c r="M110" s="17"/>
      <c r="N110" s="70"/>
      <c r="O110" s="70"/>
      <c r="P110" s="70"/>
      <c r="Q110" s="17"/>
      <c r="R110" s="17"/>
      <c r="S110" s="42"/>
      <c r="T110" s="42"/>
    </row>
    <row r="111" spans="1:20" s="39" customFormat="1" ht="23.25" customHeight="1">
      <c r="A111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70"/>
      <c r="M111" s="17"/>
      <c r="N111" s="70"/>
      <c r="O111" s="70"/>
      <c r="P111" s="70"/>
      <c r="Q111" s="17"/>
      <c r="R111" s="17"/>
      <c r="S111" s="42"/>
      <c r="T111" s="42"/>
    </row>
    <row r="112" spans="1:20" s="39" customFormat="1" ht="23.25" customHeight="1" thickBot="1">
      <c r="A112"/>
      <c r="B112" s="362" t="s">
        <v>566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70"/>
      <c r="M112" s="17"/>
      <c r="N112" s="70"/>
      <c r="O112" s="70"/>
      <c r="P112" s="70"/>
      <c r="Q112" s="17"/>
      <c r="R112" s="17"/>
      <c r="S112" s="42"/>
      <c r="T112" s="42"/>
    </row>
    <row r="113" spans="1:20" s="39" customFormat="1" ht="23.25" customHeight="1">
      <c r="A113"/>
      <c r="B113" s="358" t="s">
        <v>414</v>
      </c>
      <c r="C113" s="359">
        <v>2004</v>
      </c>
      <c r="D113" s="359">
        <v>2005</v>
      </c>
      <c r="E113" s="359">
        <v>2006</v>
      </c>
      <c r="F113" s="359">
        <v>2007</v>
      </c>
      <c r="G113" s="359">
        <v>2008</v>
      </c>
      <c r="H113" s="359">
        <v>2009</v>
      </c>
      <c r="I113" s="359">
        <v>2010</v>
      </c>
      <c r="J113" s="359">
        <v>2011</v>
      </c>
      <c r="K113" s="359">
        <v>2012</v>
      </c>
      <c r="L113" s="378">
        <v>2013</v>
      </c>
      <c r="M113" s="359">
        <v>2014</v>
      </c>
      <c r="N113" s="378">
        <v>2015</v>
      </c>
      <c r="O113" s="378">
        <v>2016</v>
      </c>
      <c r="P113" s="359">
        <v>2017</v>
      </c>
      <c r="Q113" s="125">
        <v>2018</v>
      </c>
      <c r="R113" s="360" t="s">
        <v>384</v>
      </c>
      <c r="S113" s="372"/>
      <c r="T113" s="42"/>
    </row>
    <row r="114" spans="1:20" s="39" customFormat="1" ht="23.25" customHeight="1">
      <c r="A114"/>
      <c r="B114" s="467" t="s">
        <v>308</v>
      </c>
      <c r="C114" s="361">
        <v>0</v>
      </c>
      <c r="D114" s="361">
        <v>0</v>
      </c>
      <c r="E114" s="361">
        <v>0</v>
      </c>
      <c r="F114" s="361">
        <v>0</v>
      </c>
      <c r="G114" s="361">
        <v>0</v>
      </c>
      <c r="H114" s="361">
        <v>0</v>
      </c>
      <c r="I114" s="361">
        <v>0</v>
      </c>
      <c r="J114" s="361">
        <v>0</v>
      </c>
      <c r="K114" s="361">
        <v>0</v>
      </c>
      <c r="L114" s="288">
        <v>0</v>
      </c>
      <c r="M114" s="361">
        <v>0</v>
      </c>
      <c r="N114" s="288">
        <v>0</v>
      </c>
      <c r="O114" s="288">
        <v>1</v>
      </c>
      <c r="P114" s="361">
        <v>0</v>
      </c>
      <c r="Q114" s="604">
        <v>1</v>
      </c>
      <c r="R114" s="465">
        <f>SUM(C114:Q114)</f>
        <v>2</v>
      </c>
      <c r="S114" s="372"/>
      <c r="T114" s="42"/>
    </row>
    <row r="115" spans="1:20" s="39" customFormat="1" ht="23.25" customHeight="1">
      <c r="A115"/>
      <c r="B115" s="369" t="s">
        <v>46</v>
      </c>
      <c r="C115" s="363">
        <v>1</v>
      </c>
      <c r="D115" s="363">
        <v>0</v>
      </c>
      <c r="E115" s="363">
        <v>0</v>
      </c>
      <c r="F115" s="363">
        <v>0</v>
      </c>
      <c r="G115" s="363">
        <v>0</v>
      </c>
      <c r="H115" s="363">
        <v>0</v>
      </c>
      <c r="I115" s="363">
        <v>0</v>
      </c>
      <c r="J115" s="363">
        <v>2</v>
      </c>
      <c r="K115" s="363">
        <v>2</v>
      </c>
      <c r="L115" s="366">
        <v>3</v>
      </c>
      <c r="M115" s="363">
        <v>6</v>
      </c>
      <c r="N115" s="366">
        <v>5</v>
      </c>
      <c r="O115" s="366">
        <v>3</v>
      </c>
      <c r="P115" s="363">
        <v>5</v>
      </c>
      <c r="Q115" s="115">
        <v>4</v>
      </c>
      <c r="R115" s="465">
        <f t="shared" ref="R115:R125" si="9">SUM(C115:Q115)</f>
        <v>31</v>
      </c>
      <c r="S115" s="363"/>
      <c r="T115" s="42"/>
    </row>
    <row r="116" spans="1:20" s="39" customFormat="1" ht="23.25" customHeight="1">
      <c r="A116"/>
      <c r="B116" s="369" t="s">
        <v>58</v>
      </c>
      <c r="C116" s="363">
        <v>0</v>
      </c>
      <c r="D116" s="363">
        <v>0</v>
      </c>
      <c r="E116" s="363">
        <v>1</v>
      </c>
      <c r="F116" s="363">
        <v>0</v>
      </c>
      <c r="G116" s="363">
        <v>1</v>
      </c>
      <c r="H116" s="363">
        <v>1</v>
      </c>
      <c r="I116" s="363">
        <v>2</v>
      </c>
      <c r="J116" s="363">
        <v>1</v>
      </c>
      <c r="K116" s="363">
        <v>1</v>
      </c>
      <c r="L116" s="366">
        <v>0</v>
      </c>
      <c r="M116" s="363">
        <v>1</v>
      </c>
      <c r="N116" s="366">
        <v>0</v>
      </c>
      <c r="O116" s="366">
        <v>2</v>
      </c>
      <c r="P116" s="363">
        <v>2</v>
      </c>
      <c r="Q116" s="115">
        <v>2</v>
      </c>
      <c r="R116" s="465">
        <f t="shared" si="9"/>
        <v>14</v>
      </c>
      <c r="S116" s="363"/>
      <c r="T116" s="42"/>
    </row>
    <row r="117" spans="1:20" s="39" customFormat="1" ht="23.25" customHeight="1">
      <c r="A117"/>
      <c r="B117" s="369" t="s">
        <v>42</v>
      </c>
      <c r="C117" s="363">
        <v>0</v>
      </c>
      <c r="D117" s="363">
        <v>1</v>
      </c>
      <c r="E117" s="363">
        <v>0</v>
      </c>
      <c r="F117" s="363">
        <v>0</v>
      </c>
      <c r="G117" s="363">
        <v>0</v>
      </c>
      <c r="H117" s="363">
        <v>0</v>
      </c>
      <c r="I117" s="363">
        <v>1</v>
      </c>
      <c r="J117" s="363">
        <v>3</v>
      </c>
      <c r="K117" s="363">
        <v>0</v>
      </c>
      <c r="L117" s="366">
        <v>0</v>
      </c>
      <c r="M117" s="363">
        <v>7</v>
      </c>
      <c r="N117" s="366">
        <v>3</v>
      </c>
      <c r="O117" s="366">
        <v>5</v>
      </c>
      <c r="P117" s="363">
        <v>11</v>
      </c>
      <c r="Q117" s="115">
        <v>10</v>
      </c>
      <c r="R117" s="465">
        <f t="shared" si="9"/>
        <v>41</v>
      </c>
      <c r="S117" s="363"/>
      <c r="T117" s="42"/>
    </row>
    <row r="118" spans="1:20" s="39" customFormat="1" ht="23.25" customHeight="1">
      <c r="A118"/>
      <c r="B118" s="369" t="s">
        <v>91</v>
      </c>
      <c r="C118" s="363">
        <v>0</v>
      </c>
      <c r="D118" s="363">
        <v>0</v>
      </c>
      <c r="E118" s="363">
        <v>0</v>
      </c>
      <c r="F118" s="363">
        <v>0</v>
      </c>
      <c r="G118" s="363">
        <v>0</v>
      </c>
      <c r="H118" s="363">
        <v>0</v>
      </c>
      <c r="I118" s="363">
        <v>0</v>
      </c>
      <c r="J118" s="363">
        <v>1</v>
      </c>
      <c r="K118" s="363">
        <v>1</v>
      </c>
      <c r="L118" s="366">
        <v>3</v>
      </c>
      <c r="M118" s="363">
        <v>3</v>
      </c>
      <c r="N118" s="366">
        <v>0</v>
      </c>
      <c r="O118" s="366">
        <v>3</v>
      </c>
      <c r="P118" s="363">
        <v>2</v>
      </c>
      <c r="Q118" s="115">
        <v>1</v>
      </c>
      <c r="R118" s="465">
        <f t="shared" si="9"/>
        <v>14</v>
      </c>
      <c r="S118" s="363"/>
      <c r="T118" s="42"/>
    </row>
    <row r="119" spans="1:20" s="39" customFormat="1" ht="23.25" customHeight="1">
      <c r="A119"/>
      <c r="B119" s="369" t="s">
        <v>38</v>
      </c>
      <c r="C119" s="363">
        <v>0</v>
      </c>
      <c r="D119" s="363">
        <v>0</v>
      </c>
      <c r="E119" s="363">
        <v>1</v>
      </c>
      <c r="F119" s="363">
        <v>0</v>
      </c>
      <c r="G119" s="363">
        <v>0</v>
      </c>
      <c r="H119" s="363">
        <v>0</v>
      </c>
      <c r="I119" s="363">
        <v>2</v>
      </c>
      <c r="J119" s="363">
        <v>2</v>
      </c>
      <c r="K119" s="363">
        <v>2</v>
      </c>
      <c r="L119" s="366">
        <v>5</v>
      </c>
      <c r="M119" s="363">
        <v>3</v>
      </c>
      <c r="N119" s="366">
        <v>2</v>
      </c>
      <c r="O119" s="366">
        <v>0</v>
      </c>
      <c r="P119" s="363">
        <v>4</v>
      </c>
      <c r="Q119" s="115">
        <v>2</v>
      </c>
      <c r="R119" s="465">
        <f t="shared" si="9"/>
        <v>23</v>
      </c>
      <c r="S119" s="363"/>
      <c r="T119" s="42"/>
    </row>
    <row r="120" spans="1:20" s="39" customFormat="1" ht="23.25" customHeight="1">
      <c r="A120"/>
      <c r="B120" s="369" t="s">
        <v>94</v>
      </c>
      <c r="C120" s="363">
        <v>0</v>
      </c>
      <c r="D120" s="363">
        <v>0</v>
      </c>
      <c r="E120" s="363">
        <v>0</v>
      </c>
      <c r="F120" s="363">
        <v>0</v>
      </c>
      <c r="G120" s="363">
        <v>0</v>
      </c>
      <c r="H120" s="363">
        <v>0</v>
      </c>
      <c r="I120" s="363">
        <v>0</v>
      </c>
      <c r="J120" s="363">
        <v>0</v>
      </c>
      <c r="K120" s="363">
        <v>0</v>
      </c>
      <c r="L120" s="366">
        <v>1</v>
      </c>
      <c r="M120" s="363">
        <v>2</v>
      </c>
      <c r="N120" s="366">
        <v>5</v>
      </c>
      <c r="O120" s="366">
        <v>3</v>
      </c>
      <c r="P120" s="363">
        <v>4</v>
      </c>
      <c r="Q120" s="115">
        <v>2</v>
      </c>
      <c r="R120" s="465">
        <f t="shared" si="9"/>
        <v>17</v>
      </c>
      <c r="S120" s="363"/>
      <c r="T120" s="42"/>
    </row>
    <row r="121" spans="1:20" s="39" customFormat="1" ht="23.25" customHeight="1">
      <c r="A121"/>
      <c r="B121" s="369" t="s">
        <v>315</v>
      </c>
      <c r="C121" s="363">
        <v>0</v>
      </c>
      <c r="D121" s="363">
        <v>0</v>
      </c>
      <c r="E121" s="363">
        <v>0</v>
      </c>
      <c r="F121" s="363">
        <v>0</v>
      </c>
      <c r="G121" s="363">
        <v>0</v>
      </c>
      <c r="H121" s="363">
        <v>0</v>
      </c>
      <c r="I121" s="363">
        <v>0</v>
      </c>
      <c r="J121" s="363">
        <v>0</v>
      </c>
      <c r="K121" s="363">
        <v>0</v>
      </c>
      <c r="L121" s="366">
        <v>0</v>
      </c>
      <c r="M121" s="363">
        <v>0</v>
      </c>
      <c r="N121" s="366">
        <v>3</v>
      </c>
      <c r="O121" s="366">
        <v>2</v>
      </c>
      <c r="P121" s="363">
        <v>3</v>
      </c>
      <c r="Q121" s="115">
        <v>1</v>
      </c>
      <c r="R121" s="465">
        <f t="shared" si="9"/>
        <v>9</v>
      </c>
      <c r="S121" s="363"/>
      <c r="T121" s="42"/>
    </row>
    <row r="122" spans="1:20" s="39" customFormat="1" ht="23.25" customHeight="1">
      <c r="A122"/>
      <c r="B122" s="369" t="s">
        <v>20</v>
      </c>
      <c r="C122" s="363">
        <v>0</v>
      </c>
      <c r="D122" s="363">
        <v>0</v>
      </c>
      <c r="E122" s="363">
        <v>0</v>
      </c>
      <c r="F122" s="363">
        <v>0</v>
      </c>
      <c r="G122" s="363">
        <v>4</v>
      </c>
      <c r="H122" s="363">
        <v>2</v>
      </c>
      <c r="I122" s="363">
        <v>1</v>
      </c>
      <c r="J122" s="363">
        <v>1</v>
      </c>
      <c r="K122" s="363">
        <v>0</v>
      </c>
      <c r="L122" s="366">
        <v>1</v>
      </c>
      <c r="M122" s="363">
        <v>1</v>
      </c>
      <c r="N122" s="366">
        <v>0</v>
      </c>
      <c r="O122" s="366">
        <v>0</v>
      </c>
      <c r="P122" s="363">
        <v>0</v>
      </c>
      <c r="Q122" s="115">
        <v>1</v>
      </c>
      <c r="R122" s="465">
        <f t="shared" si="9"/>
        <v>11</v>
      </c>
      <c r="S122" s="363"/>
      <c r="T122" s="42"/>
    </row>
    <row r="123" spans="1:20" s="39" customFormat="1" ht="23.25" customHeight="1">
      <c r="A123"/>
      <c r="B123" s="369" t="s">
        <v>29</v>
      </c>
      <c r="C123" s="363">
        <v>0</v>
      </c>
      <c r="D123" s="363">
        <v>0</v>
      </c>
      <c r="E123" s="363">
        <v>0</v>
      </c>
      <c r="F123" s="363">
        <v>0</v>
      </c>
      <c r="G123" s="363">
        <v>1</v>
      </c>
      <c r="H123" s="363">
        <v>2</v>
      </c>
      <c r="I123" s="363">
        <v>1</v>
      </c>
      <c r="J123" s="363">
        <v>0</v>
      </c>
      <c r="K123" s="363">
        <v>0</v>
      </c>
      <c r="L123" s="366">
        <v>2</v>
      </c>
      <c r="M123" s="363">
        <v>3</v>
      </c>
      <c r="N123" s="366">
        <v>0</v>
      </c>
      <c r="O123" s="366">
        <v>1</v>
      </c>
      <c r="P123" s="363">
        <v>0</v>
      </c>
      <c r="Q123" s="115">
        <v>1</v>
      </c>
      <c r="R123" s="465">
        <f t="shared" si="9"/>
        <v>11</v>
      </c>
      <c r="S123" s="363"/>
      <c r="T123" s="42"/>
    </row>
    <row r="124" spans="1:20" s="39" customFormat="1" ht="23.25" customHeight="1">
      <c r="A124"/>
      <c r="B124" s="369" t="s">
        <v>25</v>
      </c>
      <c r="C124" s="363">
        <v>0</v>
      </c>
      <c r="D124" s="363">
        <v>0</v>
      </c>
      <c r="E124" s="363">
        <v>1</v>
      </c>
      <c r="F124" s="363">
        <v>0</v>
      </c>
      <c r="G124" s="363">
        <v>1</v>
      </c>
      <c r="H124" s="363">
        <v>1</v>
      </c>
      <c r="I124" s="363">
        <v>7</v>
      </c>
      <c r="J124" s="363">
        <v>1</v>
      </c>
      <c r="K124" s="363">
        <v>1</v>
      </c>
      <c r="L124" s="366">
        <v>5</v>
      </c>
      <c r="M124" s="363">
        <v>5</v>
      </c>
      <c r="N124" s="366">
        <v>6</v>
      </c>
      <c r="O124" s="366">
        <v>6</v>
      </c>
      <c r="P124" s="363">
        <v>8</v>
      </c>
      <c r="Q124" s="115">
        <v>10</v>
      </c>
      <c r="R124" s="465">
        <f t="shared" si="9"/>
        <v>52</v>
      </c>
      <c r="S124" s="363"/>
      <c r="T124" s="42"/>
    </row>
    <row r="125" spans="1:20" s="39" customFormat="1" ht="23.25" customHeight="1">
      <c r="A125"/>
      <c r="B125" s="369" t="s">
        <v>53</v>
      </c>
      <c r="C125" s="363">
        <v>0</v>
      </c>
      <c r="D125" s="363">
        <v>0</v>
      </c>
      <c r="E125" s="363">
        <v>0</v>
      </c>
      <c r="F125" s="363">
        <v>0</v>
      </c>
      <c r="G125" s="363">
        <v>0</v>
      </c>
      <c r="H125" s="363">
        <v>0</v>
      </c>
      <c r="I125" s="363">
        <v>0</v>
      </c>
      <c r="J125" s="363">
        <v>0</v>
      </c>
      <c r="K125" s="363">
        <v>0</v>
      </c>
      <c r="L125" s="366">
        <v>3</v>
      </c>
      <c r="M125" s="363">
        <v>0</v>
      </c>
      <c r="N125" s="366">
        <v>0</v>
      </c>
      <c r="O125" s="366">
        <v>0</v>
      </c>
      <c r="P125" s="363">
        <v>3</v>
      </c>
      <c r="Q125" s="115">
        <v>0</v>
      </c>
      <c r="R125" s="465">
        <f t="shared" si="9"/>
        <v>6</v>
      </c>
      <c r="S125" s="363"/>
      <c r="T125" s="42"/>
    </row>
    <row r="126" spans="1:20" s="39" customFormat="1" ht="23.25" customHeight="1" thickBot="1">
      <c r="A126"/>
      <c r="B126" s="365" t="s">
        <v>384</v>
      </c>
      <c r="C126" s="154">
        <f>SUM(C114:C125)</f>
        <v>1</v>
      </c>
      <c r="D126" s="154">
        <f t="shared" ref="D126:Q126" si="10">SUM(D114:D125)</f>
        <v>1</v>
      </c>
      <c r="E126" s="154">
        <f t="shared" si="10"/>
        <v>3</v>
      </c>
      <c r="F126" s="154">
        <f t="shared" si="10"/>
        <v>0</v>
      </c>
      <c r="G126" s="154">
        <f t="shared" si="10"/>
        <v>7</v>
      </c>
      <c r="H126" s="154">
        <f t="shared" si="10"/>
        <v>6</v>
      </c>
      <c r="I126" s="154">
        <f t="shared" si="10"/>
        <v>14</v>
      </c>
      <c r="J126" s="154">
        <f t="shared" si="10"/>
        <v>11</v>
      </c>
      <c r="K126" s="154">
        <f t="shared" si="10"/>
        <v>7</v>
      </c>
      <c r="L126" s="154">
        <f t="shared" si="10"/>
        <v>23</v>
      </c>
      <c r="M126" s="154">
        <f t="shared" si="10"/>
        <v>31</v>
      </c>
      <c r="N126" s="154">
        <f t="shared" si="10"/>
        <v>24</v>
      </c>
      <c r="O126" s="154">
        <f t="shared" si="10"/>
        <v>26</v>
      </c>
      <c r="P126" s="154">
        <f t="shared" si="10"/>
        <v>42</v>
      </c>
      <c r="Q126" s="154">
        <f t="shared" si="10"/>
        <v>35</v>
      </c>
      <c r="R126" s="156">
        <f>SUM(R114:R125)</f>
        <v>231</v>
      </c>
      <c r="S126" s="169"/>
      <c r="T126" s="42"/>
    </row>
    <row r="127" spans="1:20" s="39" customFormat="1" ht="23.25" customHeight="1">
      <c r="A127"/>
      <c r="B127" s="20" t="s">
        <v>11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70"/>
      <c r="M127" s="17"/>
      <c r="N127" s="70"/>
      <c r="O127" s="70"/>
      <c r="P127" s="70"/>
      <c r="Q127" s="17"/>
      <c r="R127" s="17"/>
      <c r="S127" s="42"/>
      <c r="T127" s="42"/>
    </row>
    <row r="128" spans="1:20" s="39" customFormat="1" ht="23.25" customHeight="1">
      <c r="A128"/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70"/>
      <c r="M128" s="17"/>
      <c r="N128" s="70"/>
      <c r="O128" s="70"/>
      <c r="P128" s="70"/>
      <c r="Q128" s="17"/>
      <c r="R128" s="17"/>
      <c r="S128" s="42"/>
      <c r="T128" s="42"/>
    </row>
    <row r="129" spans="1:20" s="39" customFormat="1" ht="23.25" customHeight="1">
      <c r="A129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70"/>
      <c r="M129" s="17"/>
      <c r="N129" s="70"/>
      <c r="O129" s="70"/>
      <c r="P129" s="70"/>
      <c r="Q129" s="17"/>
      <c r="R129" s="17"/>
      <c r="S129" s="42"/>
      <c r="T129" s="42"/>
    </row>
    <row r="130" spans="1:20" s="39" customFormat="1" ht="23.25" customHeight="1" thickBot="1">
      <c r="A130"/>
      <c r="B130" s="362" t="s">
        <v>567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70"/>
      <c r="M130" s="17"/>
      <c r="N130" s="70"/>
      <c r="O130" s="70"/>
      <c r="P130" s="70"/>
      <c r="Q130" s="17"/>
      <c r="R130" s="17"/>
      <c r="S130" s="42"/>
      <c r="T130" s="42"/>
    </row>
    <row r="131" spans="1:20" s="39" customFormat="1" ht="23.25" customHeight="1">
      <c r="A131"/>
      <c r="B131" s="358" t="s">
        <v>414</v>
      </c>
      <c r="C131" s="359">
        <v>2004</v>
      </c>
      <c r="D131" s="359">
        <v>2005</v>
      </c>
      <c r="E131" s="359">
        <v>2006</v>
      </c>
      <c r="F131" s="359">
        <v>2007</v>
      </c>
      <c r="G131" s="359">
        <v>2008</v>
      </c>
      <c r="H131" s="359">
        <v>2009</v>
      </c>
      <c r="I131" s="359">
        <v>2010</v>
      </c>
      <c r="J131" s="359">
        <v>2011</v>
      </c>
      <c r="K131" s="359">
        <v>2012</v>
      </c>
      <c r="L131" s="378">
        <v>2013</v>
      </c>
      <c r="M131" s="359">
        <v>2014</v>
      </c>
      <c r="N131" s="378">
        <v>2015</v>
      </c>
      <c r="O131" s="378">
        <v>2016</v>
      </c>
      <c r="P131" s="359">
        <v>2017</v>
      </c>
      <c r="Q131" s="125">
        <v>2018</v>
      </c>
      <c r="R131" s="360" t="s">
        <v>384</v>
      </c>
      <c r="S131" s="372"/>
      <c r="T131" s="42"/>
    </row>
    <row r="132" spans="1:20" s="39" customFormat="1" ht="23.25" customHeight="1">
      <c r="A132"/>
      <c r="B132" s="370" t="s">
        <v>504</v>
      </c>
      <c r="C132" s="361">
        <v>0</v>
      </c>
      <c r="D132" s="361">
        <v>0</v>
      </c>
      <c r="E132" s="361">
        <v>0</v>
      </c>
      <c r="F132" s="361">
        <v>0</v>
      </c>
      <c r="G132" s="361">
        <v>0</v>
      </c>
      <c r="H132" s="361">
        <v>0</v>
      </c>
      <c r="I132" s="361">
        <v>0</v>
      </c>
      <c r="J132" s="361">
        <v>0</v>
      </c>
      <c r="K132" s="361">
        <v>0</v>
      </c>
      <c r="L132" s="288">
        <v>1</v>
      </c>
      <c r="M132" s="361">
        <v>0</v>
      </c>
      <c r="N132" s="288">
        <v>1</v>
      </c>
      <c r="O132" s="288">
        <v>0</v>
      </c>
      <c r="P132" s="361">
        <v>0</v>
      </c>
      <c r="Q132" s="604">
        <v>0</v>
      </c>
      <c r="R132" s="465">
        <f>SUM(C132:Q132)</f>
        <v>2</v>
      </c>
      <c r="S132" s="372"/>
      <c r="T132" s="42"/>
    </row>
    <row r="133" spans="1:20" s="39" customFormat="1" ht="23.25" customHeight="1">
      <c r="A133"/>
      <c r="B133" s="370" t="s">
        <v>505</v>
      </c>
      <c r="C133" s="361">
        <v>0</v>
      </c>
      <c r="D133" s="361">
        <v>0</v>
      </c>
      <c r="E133" s="361">
        <v>0</v>
      </c>
      <c r="F133" s="361">
        <v>0</v>
      </c>
      <c r="G133" s="361">
        <v>0</v>
      </c>
      <c r="H133" s="361">
        <v>0</v>
      </c>
      <c r="I133" s="361">
        <v>0</v>
      </c>
      <c r="J133" s="361">
        <v>0</v>
      </c>
      <c r="K133" s="361">
        <v>0</v>
      </c>
      <c r="L133" s="288">
        <v>0</v>
      </c>
      <c r="M133" s="361">
        <v>0</v>
      </c>
      <c r="N133" s="288">
        <v>1</v>
      </c>
      <c r="O133" s="288">
        <v>0</v>
      </c>
      <c r="P133" s="361">
        <v>0</v>
      </c>
      <c r="Q133" s="604">
        <v>2</v>
      </c>
      <c r="R133" s="465">
        <f t="shared" ref="R133:R160" si="11">SUM(C133:Q133)</f>
        <v>3</v>
      </c>
      <c r="S133" s="372"/>
      <c r="T133" s="42"/>
    </row>
    <row r="134" spans="1:20" s="39" customFormat="1" ht="23.25" customHeight="1">
      <c r="A134"/>
      <c r="B134" s="370" t="s">
        <v>506</v>
      </c>
      <c r="C134" s="361">
        <v>0</v>
      </c>
      <c r="D134" s="361">
        <v>0</v>
      </c>
      <c r="E134" s="361">
        <v>0</v>
      </c>
      <c r="F134" s="361">
        <v>0</v>
      </c>
      <c r="G134" s="361">
        <v>0</v>
      </c>
      <c r="H134" s="361">
        <v>0</v>
      </c>
      <c r="I134" s="361">
        <v>0</v>
      </c>
      <c r="J134" s="361">
        <v>0</v>
      </c>
      <c r="K134" s="361">
        <v>0</v>
      </c>
      <c r="L134" s="288">
        <v>0</v>
      </c>
      <c r="M134" s="361">
        <v>1</v>
      </c>
      <c r="N134" s="288">
        <v>0</v>
      </c>
      <c r="O134" s="288">
        <v>0</v>
      </c>
      <c r="P134" s="361">
        <v>0</v>
      </c>
      <c r="Q134" s="604">
        <v>0</v>
      </c>
      <c r="R134" s="465">
        <f t="shared" si="11"/>
        <v>1</v>
      </c>
      <c r="S134" s="372"/>
      <c r="T134" s="42"/>
    </row>
    <row r="135" spans="1:20" s="39" customFormat="1" ht="23.25" customHeight="1">
      <c r="A135"/>
      <c r="B135" s="370" t="s">
        <v>510</v>
      </c>
      <c r="C135" s="361">
        <v>0</v>
      </c>
      <c r="D135" s="361">
        <v>0</v>
      </c>
      <c r="E135" s="361">
        <v>0</v>
      </c>
      <c r="F135" s="361">
        <v>0</v>
      </c>
      <c r="G135" s="361">
        <v>0</v>
      </c>
      <c r="H135" s="361">
        <v>0</v>
      </c>
      <c r="I135" s="361">
        <v>0</v>
      </c>
      <c r="J135" s="361">
        <v>0</v>
      </c>
      <c r="K135" s="361">
        <v>0</v>
      </c>
      <c r="L135" s="288">
        <v>0</v>
      </c>
      <c r="M135" s="361">
        <v>1</v>
      </c>
      <c r="N135" s="288">
        <v>2</v>
      </c>
      <c r="O135" s="288">
        <v>1</v>
      </c>
      <c r="P135" s="361">
        <v>2</v>
      </c>
      <c r="Q135" s="604">
        <v>0</v>
      </c>
      <c r="R135" s="465">
        <f t="shared" si="11"/>
        <v>6</v>
      </c>
      <c r="S135" s="372"/>
      <c r="T135" s="42"/>
    </row>
    <row r="136" spans="1:20" s="39" customFormat="1" ht="23.25" customHeight="1">
      <c r="A136"/>
      <c r="B136" s="370" t="s">
        <v>308</v>
      </c>
      <c r="C136" s="363">
        <v>0</v>
      </c>
      <c r="D136" s="363">
        <v>0</v>
      </c>
      <c r="E136" s="363">
        <v>0</v>
      </c>
      <c r="F136" s="363">
        <v>0</v>
      </c>
      <c r="G136" s="363">
        <v>0</v>
      </c>
      <c r="H136" s="363">
        <v>0</v>
      </c>
      <c r="I136" s="363">
        <v>0</v>
      </c>
      <c r="J136" s="363">
        <v>0</v>
      </c>
      <c r="K136" s="363">
        <v>1</v>
      </c>
      <c r="L136" s="366">
        <v>0</v>
      </c>
      <c r="M136" s="363">
        <v>1</v>
      </c>
      <c r="N136" s="366">
        <v>0</v>
      </c>
      <c r="O136" s="366">
        <v>1</v>
      </c>
      <c r="P136" s="363">
        <v>0</v>
      </c>
      <c r="Q136" s="115">
        <v>0</v>
      </c>
      <c r="R136" s="465">
        <f t="shared" si="11"/>
        <v>3</v>
      </c>
      <c r="S136" s="363"/>
      <c r="T136" s="42"/>
    </row>
    <row r="137" spans="1:20" s="39" customFormat="1" ht="23.25" customHeight="1">
      <c r="A137"/>
      <c r="B137" s="370" t="s">
        <v>507</v>
      </c>
      <c r="C137" s="363">
        <v>0</v>
      </c>
      <c r="D137" s="363">
        <v>0</v>
      </c>
      <c r="E137" s="363">
        <v>0</v>
      </c>
      <c r="F137" s="363">
        <v>0</v>
      </c>
      <c r="G137" s="363">
        <v>0</v>
      </c>
      <c r="H137" s="363">
        <v>0</v>
      </c>
      <c r="I137" s="363">
        <v>0</v>
      </c>
      <c r="J137" s="363">
        <v>0</v>
      </c>
      <c r="K137" s="363">
        <v>0</v>
      </c>
      <c r="L137" s="366">
        <v>0</v>
      </c>
      <c r="M137" s="363">
        <v>0</v>
      </c>
      <c r="N137" s="366">
        <v>1</v>
      </c>
      <c r="O137" s="366">
        <v>0</v>
      </c>
      <c r="P137" s="363">
        <v>1</v>
      </c>
      <c r="Q137" s="115">
        <v>0</v>
      </c>
      <c r="R137" s="465">
        <f t="shared" si="11"/>
        <v>2</v>
      </c>
      <c r="S137" s="363"/>
      <c r="T137" s="42"/>
    </row>
    <row r="138" spans="1:20" s="39" customFormat="1" ht="23.25" customHeight="1">
      <c r="A138"/>
      <c r="B138" s="370" t="s">
        <v>508</v>
      </c>
      <c r="C138" s="363">
        <v>0</v>
      </c>
      <c r="D138" s="363">
        <v>0</v>
      </c>
      <c r="E138" s="363">
        <v>0</v>
      </c>
      <c r="F138" s="363">
        <v>0</v>
      </c>
      <c r="G138" s="363">
        <v>0</v>
      </c>
      <c r="H138" s="363">
        <v>0</v>
      </c>
      <c r="I138" s="363">
        <v>0</v>
      </c>
      <c r="J138" s="363">
        <v>0</v>
      </c>
      <c r="K138" s="363">
        <v>1</v>
      </c>
      <c r="L138" s="366">
        <v>1</v>
      </c>
      <c r="M138" s="363">
        <v>0</v>
      </c>
      <c r="N138" s="366">
        <v>0</v>
      </c>
      <c r="O138" s="366">
        <v>1</v>
      </c>
      <c r="P138" s="363">
        <v>0</v>
      </c>
      <c r="Q138" s="115">
        <v>0</v>
      </c>
      <c r="R138" s="465">
        <f t="shared" si="11"/>
        <v>3</v>
      </c>
      <c r="S138" s="363"/>
      <c r="T138" s="42"/>
    </row>
    <row r="139" spans="1:20" s="39" customFormat="1" ht="23.25" customHeight="1">
      <c r="A139"/>
      <c r="B139" s="370" t="s">
        <v>46</v>
      </c>
      <c r="C139" s="363">
        <v>0</v>
      </c>
      <c r="D139" s="363">
        <v>0</v>
      </c>
      <c r="E139" s="363">
        <v>0</v>
      </c>
      <c r="F139" s="363">
        <v>0</v>
      </c>
      <c r="G139" s="363">
        <v>0</v>
      </c>
      <c r="H139" s="363">
        <v>0</v>
      </c>
      <c r="I139" s="363">
        <v>0</v>
      </c>
      <c r="J139" s="363">
        <v>0</v>
      </c>
      <c r="K139" s="363">
        <v>1</v>
      </c>
      <c r="L139" s="366">
        <v>0</v>
      </c>
      <c r="M139" s="363">
        <v>0</v>
      </c>
      <c r="N139" s="366">
        <v>0</v>
      </c>
      <c r="O139" s="366">
        <v>0</v>
      </c>
      <c r="P139" s="366">
        <v>0</v>
      </c>
      <c r="Q139" s="603">
        <v>0</v>
      </c>
      <c r="R139" s="465">
        <f t="shared" si="11"/>
        <v>1</v>
      </c>
      <c r="S139" s="363"/>
      <c r="T139" s="42"/>
    </row>
    <row r="140" spans="1:20" s="39" customFormat="1" ht="23.25" customHeight="1">
      <c r="A140"/>
      <c r="B140" s="370" t="s">
        <v>58</v>
      </c>
      <c r="C140" s="363">
        <v>0</v>
      </c>
      <c r="D140" s="363">
        <v>0</v>
      </c>
      <c r="E140" s="363">
        <v>0</v>
      </c>
      <c r="F140" s="363">
        <v>0</v>
      </c>
      <c r="G140" s="363">
        <v>0</v>
      </c>
      <c r="H140" s="363">
        <v>0</v>
      </c>
      <c r="I140" s="363">
        <v>0</v>
      </c>
      <c r="J140" s="363">
        <v>0</v>
      </c>
      <c r="K140" s="363">
        <v>0</v>
      </c>
      <c r="L140" s="366">
        <v>0</v>
      </c>
      <c r="M140" s="363">
        <v>1</v>
      </c>
      <c r="N140" s="366">
        <v>0</v>
      </c>
      <c r="O140" s="366">
        <v>0</v>
      </c>
      <c r="P140" s="366">
        <v>0</v>
      </c>
      <c r="Q140" s="603">
        <v>1</v>
      </c>
      <c r="R140" s="465">
        <f t="shared" si="11"/>
        <v>2</v>
      </c>
      <c r="S140" s="363"/>
      <c r="T140" s="42"/>
    </row>
    <row r="141" spans="1:20" s="39" customFormat="1" ht="23.25" customHeight="1">
      <c r="A141"/>
      <c r="B141" s="370" t="s">
        <v>42</v>
      </c>
      <c r="C141" s="363">
        <v>0</v>
      </c>
      <c r="D141" s="363">
        <v>0</v>
      </c>
      <c r="E141" s="363">
        <v>0</v>
      </c>
      <c r="F141" s="363">
        <v>0</v>
      </c>
      <c r="G141" s="363">
        <v>0</v>
      </c>
      <c r="H141" s="363">
        <v>0</v>
      </c>
      <c r="I141" s="363">
        <v>0</v>
      </c>
      <c r="J141" s="363">
        <v>0</v>
      </c>
      <c r="K141" s="363">
        <v>0</v>
      </c>
      <c r="L141" s="366">
        <v>3</v>
      </c>
      <c r="M141" s="363">
        <v>0</v>
      </c>
      <c r="N141" s="366">
        <v>1</v>
      </c>
      <c r="O141" s="366">
        <v>0</v>
      </c>
      <c r="P141" s="366">
        <v>0</v>
      </c>
      <c r="Q141" s="603">
        <v>0</v>
      </c>
      <c r="R141" s="465">
        <f t="shared" si="11"/>
        <v>4</v>
      </c>
      <c r="S141" s="363"/>
      <c r="T141" s="42"/>
    </row>
    <row r="142" spans="1:20" s="39" customFormat="1" ht="23.25" customHeight="1">
      <c r="A142"/>
      <c r="B142" s="370" t="s">
        <v>91</v>
      </c>
      <c r="C142" s="363">
        <v>0</v>
      </c>
      <c r="D142" s="363">
        <v>0</v>
      </c>
      <c r="E142" s="363">
        <v>0</v>
      </c>
      <c r="F142" s="363">
        <v>0</v>
      </c>
      <c r="G142" s="363">
        <v>0</v>
      </c>
      <c r="H142" s="363">
        <v>0</v>
      </c>
      <c r="I142" s="363">
        <v>0</v>
      </c>
      <c r="J142" s="363">
        <v>0</v>
      </c>
      <c r="K142" s="363">
        <v>2</v>
      </c>
      <c r="L142" s="366">
        <v>0</v>
      </c>
      <c r="M142" s="363">
        <v>0</v>
      </c>
      <c r="N142" s="366">
        <v>0</v>
      </c>
      <c r="O142" s="366">
        <v>1</v>
      </c>
      <c r="P142" s="366">
        <v>0</v>
      </c>
      <c r="Q142" s="603">
        <v>0</v>
      </c>
      <c r="R142" s="465">
        <f t="shared" si="11"/>
        <v>3</v>
      </c>
      <c r="S142" s="363"/>
      <c r="T142" s="42"/>
    </row>
    <row r="143" spans="1:20" s="39" customFormat="1" ht="23.25" customHeight="1">
      <c r="A143"/>
      <c r="B143" s="370" t="s">
        <v>415</v>
      </c>
      <c r="C143" s="363">
        <v>0</v>
      </c>
      <c r="D143" s="363">
        <v>0</v>
      </c>
      <c r="E143" s="363">
        <v>0</v>
      </c>
      <c r="F143" s="363">
        <v>0</v>
      </c>
      <c r="G143" s="363">
        <v>0</v>
      </c>
      <c r="H143" s="363">
        <v>0</v>
      </c>
      <c r="I143" s="363">
        <v>0</v>
      </c>
      <c r="J143" s="363">
        <v>0</v>
      </c>
      <c r="K143" s="363">
        <v>0</v>
      </c>
      <c r="L143" s="366">
        <v>0</v>
      </c>
      <c r="M143" s="363">
        <v>0</v>
      </c>
      <c r="N143" s="366">
        <v>1</v>
      </c>
      <c r="O143" s="366">
        <v>0</v>
      </c>
      <c r="P143" s="366">
        <v>0</v>
      </c>
      <c r="Q143" s="603">
        <v>0</v>
      </c>
      <c r="R143" s="465">
        <f t="shared" si="11"/>
        <v>1</v>
      </c>
      <c r="S143" s="363"/>
      <c r="T143" s="42"/>
    </row>
    <row r="144" spans="1:20" s="39" customFormat="1" ht="23.25" customHeight="1">
      <c r="A144"/>
      <c r="B144" s="370" t="s">
        <v>38</v>
      </c>
      <c r="C144" s="363">
        <v>0</v>
      </c>
      <c r="D144" s="363">
        <v>0</v>
      </c>
      <c r="E144" s="363">
        <v>0</v>
      </c>
      <c r="F144" s="363">
        <v>0</v>
      </c>
      <c r="G144" s="363">
        <v>0</v>
      </c>
      <c r="H144" s="363">
        <v>0</v>
      </c>
      <c r="I144" s="363">
        <v>1</v>
      </c>
      <c r="J144" s="363">
        <v>0</v>
      </c>
      <c r="K144" s="363">
        <v>1</v>
      </c>
      <c r="L144" s="366">
        <v>0</v>
      </c>
      <c r="M144" s="363">
        <v>1</v>
      </c>
      <c r="N144" s="366">
        <v>0</v>
      </c>
      <c r="O144" s="366">
        <v>0</v>
      </c>
      <c r="P144" s="366">
        <v>1</v>
      </c>
      <c r="Q144" s="603">
        <v>1</v>
      </c>
      <c r="R144" s="465">
        <f t="shared" si="11"/>
        <v>5</v>
      </c>
      <c r="S144" s="363"/>
      <c r="T144" s="42"/>
    </row>
    <row r="145" spans="1:20" s="39" customFormat="1" ht="23.25" customHeight="1">
      <c r="A145"/>
      <c r="B145" s="370" t="s">
        <v>94</v>
      </c>
      <c r="C145" s="363">
        <v>0</v>
      </c>
      <c r="D145" s="363">
        <v>0</v>
      </c>
      <c r="E145" s="363">
        <v>0</v>
      </c>
      <c r="F145" s="363">
        <v>0</v>
      </c>
      <c r="G145" s="363">
        <v>0</v>
      </c>
      <c r="H145" s="363">
        <v>0</v>
      </c>
      <c r="I145" s="363">
        <v>0</v>
      </c>
      <c r="J145" s="363">
        <v>0</v>
      </c>
      <c r="K145" s="363">
        <v>0</v>
      </c>
      <c r="L145" s="366">
        <v>1</v>
      </c>
      <c r="M145" s="363">
        <v>0</v>
      </c>
      <c r="N145" s="366">
        <v>0</v>
      </c>
      <c r="O145" s="366">
        <v>0</v>
      </c>
      <c r="P145" s="366">
        <v>0</v>
      </c>
      <c r="Q145" s="603">
        <v>0</v>
      </c>
      <c r="R145" s="465">
        <f t="shared" si="11"/>
        <v>1</v>
      </c>
      <c r="S145" s="363"/>
      <c r="T145" s="42"/>
    </row>
    <row r="146" spans="1:20" s="39" customFormat="1" ht="23.25" customHeight="1">
      <c r="A146"/>
      <c r="B146" s="370" t="s">
        <v>315</v>
      </c>
      <c r="C146" s="363">
        <v>0</v>
      </c>
      <c r="D146" s="363">
        <v>0</v>
      </c>
      <c r="E146" s="363">
        <v>0</v>
      </c>
      <c r="F146" s="363">
        <v>0</v>
      </c>
      <c r="G146" s="363">
        <v>0</v>
      </c>
      <c r="H146" s="363">
        <v>0</v>
      </c>
      <c r="I146" s="363">
        <v>0</v>
      </c>
      <c r="J146" s="363">
        <v>0</v>
      </c>
      <c r="K146" s="363">
        <v>0</v>
      </c>
      <c r="L146" s="366">
        <v>0</v>
      </c>
      <c r="M146" s="363">
        <v>1</v>
      </c>
      <c r="N146" s="366">
        <v>1</v>
      </c>
      <c r="O146" s="366">
        <v>0</v>
      </c>
      <c r="P146" s="366">
        <v>0</v>
      </c>
      <c r="Q146" s="603">
        <v>0</v>
      </c>
      <c r="R146" s="465">
        <f t="shared" si="11"/>
        <v>2</v>
      </c>
      <c r="S146" s="363"/>
      <c r="T146" s="42"/>
    </row>
    <row r="147" spans="1:20" s="39" customFormat="1" ht="23.25" customHeight="1">
      <c r="A147"/>
      <c r="B147" s="370" t="s">
        <v>20</v>
      </c>
      <c r="C147" s="363">
        <v>0</v>
      </c>
      <c r="D147" s="363">
        <v>0</v>
      </c>
      <c r="E147" s="363">
        <v>0</v>
      </c>
      <c r="F147" s="363">
        <v>0</v>
      </c>
      <c r="G147" s="363">
        <v>0</v>
      </c>
      <c r="H147" s="363">
        <v>0</v>
      </c>
      <c r="I147" s="363">
        <v>0</v>
      </c>
      <c r="J147" s="363">
        <v>0</v>
      </c>
      <c r="K147" s="363">
        <v>0</v>
      </c>
      <c r="L147" s="366">
        <v>1</v>
      </c>
      <c r="M147" s="363">
        <v>0</v>
      </c>
      <c r="N147" s="366">
        <v>1</v>
      </c>
      <c r="O147" s="366">
        <v>1</v>
      </c>
      <c r="P147" s="366">
        <v>0</v>
      </c>
      <c r="Q147" s="603">
        <v>3</v>
      </c>
      <c r="R147" s="465">
        <f t="shared" si="11"/>
        <v>6</v>
      </c>
      <c r="S147" s="363"/>
      <c r="T147" s="42"/>
    </row>
    <row r="148" spans="1:20" s="39" customFormat="1" ht="23.25" customHeight="1">
      <c r="A148"/>
      <c r="B148" s="370" t="s">
        <v>29</v>
      </c>
      <c r="C148" s="363">
        <v>0</v>
      </c>
      <c r="D148" s="363">
        <v>0</v>
      </c>
      <c r="E148" s="363">
        <v>0</v>
      </c>
      <c r="F148" s="363">
        <v>0</v>
      </c>
      <c r="G148" s="363">
        <v>0</v>
      </c>
      <c r="H148" s="363">
        <v>0</v>
      </c>
      <c r="I148" s="363">
        <v>0</v>
      </c>
      <c r="J148" s="363">
        <v>1</v>
      </c>
      <c r="K148" s="363">
        <v>1</v>
      </c>
      <c r="L148" s="366">
        <v>0</v>
      </c>
      <c r="M148" s="363">
        <v>0</v>
      </c>
      <c r="N148" s="366">
        <v>3</v>
      </c>
      <c r="O148" s="366">
        <v>0</v>
      </c>
      <c r="P148" s="366">
        <v>1</v>
      </c>
      <c r="Q148" s="603">
        <v>0</v>
      </c>
      <c r="R148" s="465">
        <f t="shared" si="11"/>
        <v>6</v>
      </c>
      <c r="S148" s="363"/>
      <c r="T148" s="42"/>
    </row>
    <row r="149" spans="1:20" s="39" customFormat="1" ht="23.25" customHeight="1">
      <c r="A149"/>
      <c r="B149" s="370" t="s">
        <v>25</v>
      </c>
      <c r="C149" s="363">
        <v>0</v>
      </c>
      <c r="D149" s="363">
        <v>0</v>
      </c>
      <c r="E149" s="363">
        <v>0</v>
      </c>
      <c r="F149" s="363">
        <v>0</v>
      </c>
      <c r="G149" s="363">
        <v>0</v>
      </c>
      <c r="H149" s="363">
        <v>0</v>
      </c>
      <c r="I149" s="363">
        <v>0</v>
      </c>
      <c r="J149" s="363">
        <v>1</v>
      </c>
      <c r="K149" s="363">
        <v>0</v>
      </c>
      <c r="L149" s="366">
        <v>1</v>
      </c>
      <c r="M149" s="363">
        <v>4</v>
      </c>
      <c r="N149" s="366">
        <v>0</v>
      </c>
      <c r="O149" s="366">
        <v>0</v>
      </c>
      <c r="P149" s="366">
        <v>2</v>
      </c>
      <c r="Q149" s="603">
        <v>0</v>
      </c>
      <c r="R149" s="465">
        <f t="shared" si="11"/>
        <v>8</v>
      </c>
      <c r="S149" s="363"/>
      <c r="T149" s="42"/>
    </row>
    <row r="150" spans="1:20" s="39" customFormat="1" ht="23.25" customHeight="1">
      <c r="A150"/>
      <c r="B150" s="370" t="s">
        <v>53</v>
      </c>
      <c r="C150" s="363">
        <v>0</v>
      </c>
      <c r="D150" s="363">
        <v>0</v>
      </c>
      <c r="E150" s="363">
        <v>0</v>
      </c>
      <c r="F150" s="363">
        <v>0</v>
      </c>
      <c r="G150" s="363">
        <v>0</v>
      </c>
      <c r="H150" s="363">
        <v>0</v>
      </c>
      <c r="I150" s="363">
        <v>0</v>
      </c>
      <c r="J150" s="363">
        <v>0</v>
      </c>
      <c r="K150" s="363">
        <v>1</v>
      </c>
      <c r="L150" s="366">
        <v>0</v>
      </c>
      <c r="M150" s="363">
        <v>2</v>
      </c>
      <c r="N150" s="366">
        <v>0</v>
      </c>
      <c r="O150" s="366">
        <v>2</v>
      </c>
      <c r="P150" s="366">
        <v>2</v>
      </c>
      <c r="Q150" s="603">
        <v>1</v>
      </c>
      <c r="R150" s="465">
        <f t="shared" si="11"/>
        <v>8</v>
      </c>
      <c r="S150" s="363"/>
      <c r="T150" s="42"/>
    </row>
    <row r="151" spans="1:20" s="39" customFormat="1" ht="23.25" customHeight="1">
      <c r="A151"/>
      <c r="B151" s="370" t="s">
        <v>416</v>
      </c>
      <c r="C151" s="363">
        <v>0</v>
      </c>
      <c r="D151" s="363">
        <v>0</v>
      </c>
      <c r="E151" s="363">
        <v>0</v>
      </c>
      <c r="F151" s="363">
        <v>0</v>
      </c>
      <c r="G151" s="363">
        <v>0</v>
      </c>
      <c r="H151" s="363">
        <v>0</v>
      </c>
      <c r="I151" s="363">
        <v>0</v>
      </c>
      <c r="J151" s="363">
        <v>0</v>
      </c>
      <c r="K151" s="363">
        <v>0</v>
      </c>
      <c r="L151" s="366">
        <v>0</v>
      </c>
      <c r="M151" s="363">
        <v>2</v>
      </c>
      <c r="N151" s="366">
        <v>4</v>
      </c>
      <c r="O151" s="366">
        <v>1</v>
      </c>
      <c r="P151" s="366">
        <v>6</v>
      </c>
      <c r="Q151" s="603">
        <v>2</v>
      </c>
      <c r="R151" s="465">
        <f t="shared" si="11"/>
        <v>15</v>
      </c>
      <c r="S151" s="363"/>
      <c r="T151" s="42"/>
    </row>
    <row r="152" spans="1:20" s="39" customFormat="1" ht="23.25" customHeight="1">
      <c r="A152"/>
      <c r="B152" s="370" t="s">
        <v>417</v>
      </c>
      <c r="C152" s="363">
        <v>0</v>
      </c>
      <c r="D152" s="363">
        <v>0</v>
      </c>
      <c r="E152" s="363">
        <v>0</v>
      </c>
      <c r="F152" s="363">
        <v>0</v>
      </c>
      <c r="G152" s="363">
        <v>0</v>
      </c>
      <c r="H152" s="363">
        <v>0</v>
      </c>
      <c r="I152" s="363">
        <v>0</v>
      </c>
      <c r="J152" s="363">
        <v>1</v>
      </c>
      <c r="K152" s="363">
        <v>0</v>
      </c>
      <c r="L152" s="366">
        <v>1</v>
      </c>
      <c r="M152" s="363">
        <v>0</v>
      </c>
      <c r="N152" s="366">
        <v>1</v>
      </c>
      <c r="O152" s="366">
        <v>1</v>
      </c>
      <c r="P152" s="366">
        <v>2</v>
      </c>
      <c r="Q152" s="603">
        <v>0</v>
      </c>
      <c r="R152" s="465">
        <f t="shared" si="11"/>
        <v>6</v>
      </c>
      <c r="S152" s="363"/>
      <c r="T152" s="42"/>
    </row>
    <row r="153" spans="1:20" s="39" customFormat="1" ht="23.25" customHeight="1">
      <c r="A153"/>
      <c r="B153" s="370" t="s">
        <v>418</v>
      </c>
      <c r="C153" s="363">
        <v>0</v>
      </c>
      <c r="D153" s="363">
        <v>0</v>
      </c>
      <c r="E153" s="363">
        <v>0</v>
      </c>
      <c r="F153" s="363">
        <v>0</v>
      </c>
      <c r="G153" s="363">
        <v>0</v>
      </c>
      <c r="H153" s="363">
        <v>0</v>
      </c>
      <c r="I153" s="363">
        <v>0</v>
      </c>
      <c r="J153" s="363">
        <v>0</v>
      </c>
      <c r="K153" s="363">
        <v>0</v>
      </c>
      <c r="L153" s="366">
        <v>0</v>
      </c>
      <c r="M153" s="363">
        <v>2</v>
      </c>
      <c r="N153" s="366">
        <v>0</v>
      </c>
      <c r="O153" s="366">
        <v>0</v>
      </c>
      <c r="P153" s="366">
        <v>1</v>
      </c>
      <c r="Q153" s="603">
        <v>0</v>
      </c>
      <c r="R153" s="465">
        <f t="shared" si="11"/>
        <v>3</v>
      </c>
      <c r="S153" s="363"/>
      <c r="T153" s="42"/>
    </row>
    <row r="154" spans="1:20" s="39" customFormat="1" ht="23.25" customHeight="1">
      <c r="A154"/>
      <c r="B154" s="370" t="s">
        <v>419</v>
      </c>
      <c r="C154" s="363">
        <v>0</v>
      </c>
      <c r="D154" s="363">
        <v>0</v>
      </c>
      <c r="E154" s="363">
        <v>0</v>
      </c>
      <c r="F154" s="363">
        <v>0</v>
      </c>
      <c r="G154" s="363">
        <v>0</v>
      </c>
      <c r="H154" s="363">
        <v>0</v>
      </c>
      <c r="I154" s="363">
        <v>0</v>
      </c>
      <c r="J154" s="363">
        <v>0</v>
      </c>
      <c r="K154" s="363">
        <v>0</v>
      </c>
      <c r="L154" s="366">
        <v>1</v>
      </c>
      <c r="M154" s="363">
        <v>0</v>
      </c>
      <c r="N154" s="366">
        <v>2</v>
      </c>
      <c r="O154" s="366">
        <v>1</v>
      </c>
      <c r="P154" s="366">
        <v>1</v>
      </c>
      <c r="Q154" s="603">
        <v>0</v>
      </c>
      <c r="R154" s="465">
        <f t="shared" si="11"/>
        <v>5</v>
      </c>
      <c r="S154" s="363"/>
      <c r="T154" s="42"/>
    </row>
    <row r="155" spans="1:20" s="39" customFormat="1" ht="23.25" customHeight="1">
      <c r="A155"/>
      <c r="B155" s="370" t="s">
        <v>423</v>
      </c>
      <c r="C155" s="363">
        <v>0</v>
      </c>
      <c r="D155" s="363">
        <v>0</v>
      </c>
      <c r="E155" s="363">
        <v>0</v>
      </c>
      <c r="F155" s="363">
        <v>0</v>
      </c>
      <c r="G155" s="363">
        <v>0</v>
      </c>
      <c r="H155" s="363">
        <v>0</v>
      </c>
      <c r="I155" s="363">
        <v>0</v>
      </c>
      <c r="J155" s="363">
        <v>0</v>
      </c>
      <c r="K155" s="363">
        <v>0</v>
      </c>
      <c r="L155" s="366">
        <v>0</v>
      </c>
      <c r="M155" s="363">
        <v>0</v>
      </c>
      <c r="N155" s="366">
        <v>1</v>
      </c>
      <c r="O155" s="366">
        <v>1</v>
      </c>
      <c r="P155" s="366">
        <v>0</v>
      </c>
      <c r="Q155" s="603">
        <v>0</v>
      </c>
      <c r="R155" s="465">
        <f t="shared" si="11"/>
        <v>2</v>
      </c>
      <c r="S155" s="363"/>
      <c r="T155" s="42"/>
    </row>
    <row r="156" spans="1:20" s="39" customFormat="1" ht="23.25" customHeight="1">
      <c r="A156"/>
      <c r="B156" s="370" t="s">
        <v>420</v>
      </c>
      <c r="C156" s="363">
        <v>0</v>
      </c>
      <c r="D156" s="363">
        <v>0</v>
      </c>
      <c r="E156" s="363">
        <v>0</v>
      </c>
      <c r="F156" s="363">
        <v>0</v>
      </c>
      <c r="G156" s="363">
        <v>0</v>
      </c>
      <c r="H156" s="363">
        <v>0</v>
      </c>
      <c r="I156" s="363">
        <v>0</v>
      </c>
      <c r="J156" s="363">
        <v>0</v>
      </c>
      <c r="K156" s="363">
        <v>0</v>
      </c>
      <c r="L156" s="366">
        <v>0</v>
      </c>
      <c r="M156" s="363">
        <v>0</v>
      </c>
      <c r="N156" s="366">
        <v>3</v>
      </c>
      <c r="O156" s="366">
        <v>2</v>
      </c>
      <c r="P156" s="366">
        <v>1</v>
      </c>
      <c r="Q156" s="603">
        <v>1</v>
      </c>
      <c r="R156" s="465">
        <f t="shared" si="11"/>
        <v>7</v>
      </c>
      <c r="S156" s="363"/>
      <c r="T156" s="42"/>
    </row>
    <row r="157" spans="1:20" s="39" customFormat="1" ht="23.25" customHeight="1">
      <c r="A157"/>
      <c r="B157" s="370" t="s">
        <v>421</v>
      </c>
      <c r="C157" s="363">
        <v>0</v>
      </c>
      <c r="D157" s="363">
        <v>0</v>
      </c>
      <c r="E157" s="363">
        <v>0</v>
      </c>
      <c r="F157" s="363">
        <v>0</v>
      </c>
      <c r="G157" s="363">
        <v>0</v>
      </c>
      <c r="H157" s="363">
        <v>0</v>
      </c>
      <c r="I157" s="363">
        <v>2</v>
      </c>
      <c r="J157" s="363">
        <v>0</v>
      </c>
      <c r="K157" s="363">
        <v>0</v>
      </c>
      <c r="L157" s="366">
        <v>2</v>
      </c>
      <c r="M157" s="363">
        <v>1</v>
      </c>
      <c r="N157" s="366">
        <v>1</v>
      </c>
      <c r="O157" s="366">
        <v>0</v>
      </c>
      <c r="P157" s="366">
        <v>3</v>
      </c>
      <c r="Q157" s="603">
        <v>1</v>
      </c>
      <c r="R157" s="465">
        <f t="shared" si="11"/>
        <v>10</v>
      </c>
      <c r="S157" s="363"/>
      <c r="T157" s="42"/>
    </row>
    <row r="158" spans="1:20" s="39" customFormat="1" ht="23.25" customHeight="1">
      <c r="A158"/>
      <c r="B158" s="370" t="s">
        <v>422</v>
      </c>
      <c r="C158" s="363">
        <v>0</v>
      </c>
      <c r="D158" s="363">
        <v>0</v>
      </c>
      <c r="E158" s="363">
        <v>0</v>
      </c>
      <c r="F158" s="363">
        <v>0</v>
      </c>
      <c r="G158" s="363">
        <v>0</v>
      </c>
      <c r="H158" s="363">
        <v>1</v>
      </c>
      <c r="I158" s="363">
        <v>0</v>
      </c>
      <c r="J158" s="363">
        <v>0</v>
      </c>
      <c r="K158" s="363">
        <v>0</v>
      </c>
      <c r="L158" s="366">
        <v>0</v>
      </c>
      <c r="M158" s="363">
        <v>0</v>
      </c>
      <c r="N158" s="366">
        <v>0</v>
      </c>
      <c r="O158" s="366">
        <v>3</v>
      </c>
      <c r="P158" s="366">
        <v>0</v>
      </c>
      <c r="Q158" s="603">
        <v>0</v>
      </c>
      <c r="R158" s="465">
        <f t="shared" si="11"/>
        <v>4</v>
      </c>
      <c r="S158" s="363"/>
      <c r="T158" s="42"/>
    </row>
    <row r="159" spans="1:20" s="39" customFormat="1" ht="23.25" customHeight="1">
      <c r="A159"/>
      <c r="B159" s="370" t="s">
        <v>509</v>
      </c>
      <c r="C159" s="363">
        <v>0</v>
      </c>
      <c r="D159" s="363">
        <v>0</v>
      </c>
      <c r="E159" s="363">
        <v>0</v>
      </c>
      <c r="F159" s="363">
        <v>0</v>
      </c>
      <c r="G159" s="363">
        <v>0</v>
      </c>
      <c r="H159" s="363">
        <v>0</v>
      </c>
      <c r="I159" s="363">
        <v>0</v>
      </c>
      <c r="J159" s="363">
        <v>0</v>
      </c>
      <c r="K159" s="363">
        <v>0</v>
      </c>
      <c r="L159" s="366">
        <v>0</v>
      </c>
      <c r="M159" s="363">
        <v>0</v>
      </c>
      <c r="N159" s="366">
        <v>0</v>
      </c>
      <c r="O159" s="366">
        <v>0</v>
      </c>
      <c r="P159" s="366">
        <v>2</v>
      </c>
      <c r="Q159" s="603">
        <v>1</v>
      </c>
      <c r="R159" s="465">
        <f t="shared" si="11"/>
        <v>3</v>
      </c>
      <c r="S159" s="363"/>
      <c r="T159" s="42"/>
    </row>
    <row r="160" spans="1:20" s="39" customFormat="1" ht="23.25" customHeight="1">
      <c r="A160"/>
      <c r="B160" s="370" t="s">
        <v>424</v>
      </c>
      <c r="C160" s="363">
        <v>0</v>
      </c>
      <c r="D160" s="363">
        <v>0</v>
      </c>
      <c r="E160" s="363">
        <v>0</v>
      </c>
      <c r="F160" s="363">
        <v>0</v>
      </c>
      <c r="G160" s="363">
        <v>0</v>
      </c>
      <c r="H160" s="363">
        <v>0</v>
      </c>
      <c r="I160" s="363">
        <v>0</v>
      </c>
      <c r="J160" s="363">
        <v>0</v>
      </c>
      <c r="K160" s="363">
        <v>0</v>
      </c>
      <c r="L160" s="366">
        <v>0</v>
      </c>
      <c r="M160" s="363">
        <v>0</v>
      </c>
      <c r="N160" s="366">
        <v>0</v>
      </c>
      <c r="O160" s="366">
        <v>0</v>
      </c>
      <c r="P160" s="366">
        <v>1</v>
      </c>
      <c r="Q160" s="603">
        <v>1</v>
      </c>
      <c r="R160" s="465">
        <f t="shared" si="11"/>
        <v>2</v>
      </c>
      <c r="S160" s="363"/>
      <c r="T160" s="42"/>
    </row>
    <row r="161" spans="1:20" s="39" customFormat="1" ht="23.25" customHeight="1" thickBot="1">
      <c r="A161"/>
      <c r="B161" s="365" t="s">
        <v>384</v>
      </c>
      <c r="C161" s="154">
        <f t="shared" ref="C161:K161" si="12">SUM(C136:C160)</f>
        <v>0</v>
      </c>
      <c r="D161" s="154">
        <f t="shared" si="12"/>
        <v>0</v>
      </c>
      <c r="E161" s="154">
        <f t="shared" si="12"/>
        <v>0</v>
      </c>
      <c r="F161" s="154">
        <f t="shared" si="12"/>
        <v>0</v>
      </c>
      <c r="G161" s="154">
        <f t="shared" si="12"/>
        <v>0</v>
      </c>
      <c r="H161" s="154">
        <f t="shared" si="12"/>
        <v>1</v>
      </c>
      <c r="I161" s="154">
        <f t="shared" si="12"/>
        <v>3</v>
      </c>
      <c r="J161" s="154">
        <f t="shared" si="12"/>
        <v>3</v>
      </c>
      <c r="K161" s="154">
        <f t="shared" si="12"/>
        <v>8</v>
      </c>
      <c r="L161" s="379">
        <f t="shared" ref="L161:R161" si="13">SUM(L132:L160)</f>
        <v>12</v>
      </c>
      <c r="M161" s="154">
        <f t="shared" si="13"/>
        <v>17</v>
      </c>
      <c r="N161" s="379">
        <f t="shared" si="13"/>
        <v>24</v>
      </c>
      <c r="O161" s="379">
        <f t="shared" si="13"/>
        <v>16</v>
      </c>
      <c r="P161" s="154">
        <f>SUM(P132:P160)</f>
        <v>26</v>
      </c>
      <c r="Q161" s="154">
        <f>SUM(Q132:Q160)</f>
        <v>14</v>
      </c>
      <c r="R161" s="156">
        <f t="shared" si="13"/>
        <v>124</v>
      </c>
      <c r="S161" s="169"/>
      <c r="T161" s="42"/>
    </row>
    <row r="162" spans="1:20" s="39" customFormat="1" ht="23.25" customHeight="1">
      <c r="A162"/>
      <c r="B162" s="20" t="s">
        <v>11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70"/>
      <c r="M162" s="17"/>
      <c r="N162" s="70"/>
      <c r="O162" s="70"/>
      <c r="P162" s="70"/>
      <c r="Q162" s="17"/>
      <c r="R162" s="17"/>
      <c r="S162" s="42"/>
      <c r="T162" s="42"/>
    </row>
    <row r="163" spans="1:20" s="39" customFormat="1" ht="23.25" customHeight="1">
      <c r="A163"/>
      <c r="B163" s="20"/>
      <c r="C163" s="17"/>
      <c r="D163" s="17"/>
      <c r="E163" s="17"/>
      <c r="F163" s="17"/>
      <c r="G163" s="17"/>
      <c r="H163" s="17"/>
      <c r="I163" s="17"/>
      <c r="J163" s="17"/>
      <c r="K163" s="17"/>
      <c r="L163" s="70"/>
      <c r="M163" s="17"/>
      <c r="N163" s="70"/>
      <c r="O163" s="70"/>
      <c r="P163" s="70"/>
      <c r="Q163" s="17"/>
      <c r="R163" s="17"/>
      <c r="S163" s="42"/>
      <c r="T163" s="42"/>
    </row>
    <row r="164" spans="1:20" s="39" customFormat="1" ht="23.25" customHeight="1">
      <c r="A164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70"/>
      <c r="M164" s="17"/>
      <c r="N164" s="70"/>
      <c r="O164" s="70"/>
      <c r="P164" s="70"/>
      <c r="Q164" s="17"/>
      <c r="R164" s="17"/>
      <c r="S164" s="42"/>
      <c r="T164" s="42"/>
    </row>
    <row r="165" spans="1:20" s="39" customFormat="1" ht="23.25" customHeight="1" thickBot="1">
      <c r="A165"/>
      <c r="B165" s="362" t="s">
        <v>568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70"/>
      <c r="M165" s="17"/>
      <c r="N165" s="70"/>
      <c r="O165" s="70"/>
      <c r="P165" s="70"/>
      <c r="Q165" s="17"/>
      <c r="R165" s="17"/>
      <c r="S165" s="42"/>
      <c r="T165" s="42"/>
    </row>
    <row r="166" spans="1:20" s="39" customFormat="1" ht="23.25" customHeight="1">
      <c r="A166"/>
      <c r="B166" s="358" t="s">
        <v>425</v>
      </c>
      <c r="C166" s="359">
        <v>2004</v>
      </c>
      <c r="D166" s="359">
        <v>2005</v>
      </c>
      <c r="E166" s="359">
        <v>2006</v>
      </c>
      <c r="F166" s="359">
        <v>2007</v>
      </c>
      <c r="G166" s="359">
        <v>2008</v>
      </c>
      <c r="H166" s="359">
        <v>2009</v>
      </c>
      <c r="I166" s="359">
        <v>2010</v>
      </c>
      <c r="J166" s="359">
        <v>2011</v>
      </c>
      <c r="K166" s="359">
        <v>2012</v>
      </c>
      <c r="L166" s="378">
        <v>2013</v>
      </c>
      <c r="M166" s="359">
        <v>2014</v>
      </c>
      <c r="N166" s="378">
        <v>2015</v>
      </c>
      <c r="O166" s="378">
        <v>2016</v>
      </c>
      <c r="P166" s="359">
        <v>2017</v>
      </c>
      <c r="Q166" s="125">
        <v>2018</v>
      </c>
      <c r="R166" s="360" t="s">
        <v>384</v>
      </c>
      <c r="S166" s="372"/>
      <c r="T166" s="42"/>
    </row>
    <row r="167" spans="1:20" s="39" customFormat="1" ht="23.25" customHeight="1">
      <c r="A167"/>
      <c r="B167" s="466">
        <v>2</v>
      </c>
      <c r="C167" s="361">
        <v>0</v>
      </c>
      <c r="D167" s="361">
        <v>0</v>
      </c>
      <c r="E167" s="361">
        <v>0</v>
      </c>
      <c r="F167" s="361">
        <v>0</v>
      </c>
      <c r="G167" s="361">
        <v>0</v>
      </c>
      <c r="H167" s="361">
        <v>0</v>
      </c>
      <c r="I167" s="361">
        <v>0</v>
      </c>
      <c r="J167" s="361">
        <v>0</v>
      </c>
      <c r="K167" s="361">
        <v>0</v>
      </c>
      <c r="L167" s="288">
        <v>0</v>
      </c>
      <c r="M167" s="361">
        <v>0</v>
      </c>
      <c r="N167" s="288">
        <v>0</v>
      </c>
      <c r="O167" s="288">
        <v>1</v>
      </c>
      <c r="P167" s="361">
        <v>2</v>
      </c>
      <c r="Q167" s="604">
        <v>0</v>
      </c>
      <c r="R167" s="465">
        <f>SUM(C167:Q167)</f>
        <v>3</v>
      </c>
      <c r="S167" s="372"/>
      <c r="T167" s="42"/>
    </row>
    <row r="168" spans="1:20" s="39" customFormat="1" ht="23.25" customHeight="1">
      <c r="A168"/>
      <c r="B168" s="371">
        <v>3</v>
      </c>
      <c r="C168" s="363">
        <v>0</v>
      </c>
      <c r="D168" s="363">
        <v>0</v>
      </c>
      <c r="E168" s="363">
        <v>0</v>
      </c>
      <c r="F168" s="363">
        <v>0</v>
      </c>
      <c r="G168" s="363">
        <v>0</v>
      </c>
      <c r="H168" s="363">
        <v>1</v>
      </c>
      <c r="I168" s="363">
        <v>0</v>
      </c>
      <c r="J168" s="363">
        <v>0</v>
      </c>
      <c r="K168" s="363">
        <v>0</v>
      </c>
      <c r="L168" s="366">
        <v>0</v>
      </c>
      <c r="M168" s="363">
        <v>0</v>
      </c>
      <c r="N168" s="366">
        <v>0</v>
      </c>
      <c r="O168" s="366">
        <v>1</v>
      </c>
      <c r="P168" s="363">
        <v>1</v>
      </c>
      <c r="Q168" s="115">
        <v>0</v>
      </c>
      <c r="R168" s="465">
        <f>SUM(C168:Q168)</f>
        <v>3</v>
      </c>
      <c r="S168" s="363"/>
      <c r="T168" s="42"/>
    </row>
    <row r="169" spans="1:20" s="39" customFormat="1" ht="23.25" customHeight="1">
      <c r="A169"/>
      <c r="B169" s="371">
        <v>4</v>
      </c>
      <c r="C169" s="363">
        <v>0</v>
      </c>
      <c r="D169" s="363">
        <v>0</v>
      </c>
      <c r="E169" s="363">
        <v>0</v>
      </c>
      <c r="F169" s="363">
        <v>0</v>
      </c>
      <c r="G169" s="363">
        <v>0</v>
      </c>
      <c r="H169" s="363">
        <v>1</v>
      </c>
      <c r="I169" s="363">
        <v>0</v>
      </c>
      <c r="J169" s="363">
        <v>0</v>
      </c>
      <c r="K169" s="363">
        <v>3</v>
      </c>
      <c r="L169" s="366">
        <v>1</v>
      </c>
      <c r="M169" s="363">
        <v>1</v>
      </c>
      <c r="N169" s="366">
        <v>1</v>
      </c>
      <c r="O169" s="366">
        <v>1</v>
      </c>
      <c r="P169" s="363">
        <v>0</v>
      </c>
      <c r="Q169" s="115">
        <v>0</v>
      </c>
      <c r="R169" s="465">
        <f t="shared" ref="R169:R188" si="14">SUM(C169:Q169)</f>
        <v>8</v>
      </c>
      <c r="S169" s="363"/>
      <c r="T169" s="42"/>
    </row>
    <row r="170" spans="1:20" s="39" customFormat="1" ht="23.25" customHeight="1">
      <c r="A170"/>
      <c r="B170" s="371">
        <v>5</v>
      </c>
      <c r="C170" s="363">
        <v>0</v>
      </c>
      <c r="D170" s="363">
        <v>0</v>
      </c>
      <c r="E170" s="363">
        <v>0</v>
      </c>
      <c r="F170" s="363">
        <v>0</v>
      </c>
      <c r="G170" s="363">
        <v>1</v>
      </c>
      <c r="H170" s="363">
        <v>0</v>
      </c>
      <c r="I170" s="363">
        <v>0</v>
      </c>
      <c r="J170" s="363">
        <v>0</v>
      </c>
      <c r="K170" s="363">
        <v>0</v>
      </c>
      <c r="L170" s="366">
        <v>1</v>
      </c>
      <c r="M170" s="363">
        <v>2</v>
      </c>
      <c r="N170" s="366">
        <v>1</v>
      </c>
      <c r="O170" s="366">
        <v>0</v>
      </c>
      <c r="P170" s="363">
        <v>1</v>
      </c>
      <c r="Q170" s="115">
        <v>1</v>
      </c>
      <c r="R170" s="465">
        <f t="shared" si="14"/>
        <v>7</v>
      </c>
      <c r="S170" s="363"/>
      <c r="T170" s="42"/>
    </row>
    <row r="171" spans="1:20" s="39" customFormat="1" ht="23.25" customHeight="1">
      <c r="A171"/>
      <c r="B171" s="371">
        <v>6</v>
      </c>
      <c r="C171" s="363">
        <v>0</v>
      </c>
      <c r="D171" s="363">
        <v>0</v>
      </c>
      <c r="E171" s="363">
        <v>0</v>
      </c>
      <c r="F171" s="363">
        <v>0</v>
      </c>
      <c r="G171" s="363">
        <v>1</v>
      </c>
      <c r="H171" s="363">
        <v>2</v>
      </c>
      <c r="I171" s="363">
        <v>7</v>
      </c>
      <c r="J171" s="363">
        <v>4</v>
      </c>
      <c r="K171" s="363">
        <v>2</v>
      </c>
      <c r="L171" s="366">
        <v>9</v>
      </c>
      <c r="M171" s="363">
        <v>11</v>
      </c>
      <c r="N171" s="366">
        <v>21</v>
      </c>
      <c r="O171" s="366">
        <v>12</v>
      </c>
      <c r="P171" s="363">
        <v>14</v>
      </c>
      <c r="Q171" s="115">
        <v>8</v>
      </c>
      <c r="R171" s="465">
        <f t="shared" si="14"/>
        <v>91</v>
      </c>
      <c r="S171" s="363"/>
      <c r="T171" s="42"/>
    </row>
    <row r="172" spans="1:20" s="39" customFormat="1" ht="23.25" customHeight="1">
      <c r="A172"/>
      <c r="B172" s="371">
        <v>7</v>
      </c>
      <c r="C172" s="363">
        <v>0</v>
      </c>
      <c r="D172" s="363">
        <v>0</v>
      </c>
      <c r="E172" s="363">
        <v>0</v>
      </c>
      <c r="F172" s="363">
        <v>0</v>
      </c>
      <c r="G172" s="363">
        <v>0</v>
      </c>
      <c r="H172" s="363">
        <v>0</v>
      </c>
      <c r="I172" s="363">
        <v>0</v>
      </c>
      <c r="J172" s="363">
        <v>0</v>
      </c>
      <c r="K172" s="363">
        <v>0</v>
      </c>
      <c r="L172" s="366">
        <v>2</v>
      </c>
      <c r="M172" s="363">
        <v>0</v>
      </c>
      <c r="N172" s="366">
        <v>0</v>
      </c>
      <c r="O172" s="366">
        <v>0</v>
      </c>
      <c r="P172" s="363">
        <v>1</v>
      </c>
      <c r="Q172" s="115">
        <v>2</v>
      </c>
      <c r="R172" s="465">
        <f t="shared" si="14"/>
        <v>5</v>
      </c>
      <c r="S172" s="363"/>
      <c r="T172" s="42"/>
    </row>
    <row r="173" spans="1:20" s="39" customFormat="1" ht="23.25" customHeight="1">
      <c r="A173"/>
      <c r="B173" s="371">
        <v>8</v>
      </c>
      <c r="C173" s="363">
        <v>0</v>
      </c>
      <c r="D173" s="363">
        <v>0</v>
      </c>
      <c r="E173" s="363">
        <v>0</v>
      </c>
      <c r="F173" s="363">
        <v>0</v>
      </c>
      <c r="G173" s="363">
        <v>0</v>
      </c>
      <c r="H173" s="363">
        <v>0</v>
      </c>
      <c r="I173" s="363">
        <v>0</v>
      </c>
      <c r="J173" s="363">
        <v>0</v>
      </c>
      <c r="K173" s="363">
        <v>0</v>
      </c>
      <c r="L173" s="366">
        <v>0</v>
      </c>
      <c r="M173" s="363">
        <v>4</v>
      </c>
      <c r="N173" s="366">
        <v>1</v>
      </c>
      <c r="O173" s="366">
        <v>1</v>
      </c>
      <c r="P173" s="363">
        <v>1</v>
      </c>
      <c r="Q173" s="115">
        <v>1</v>
      </c>
      <c r="R173" s="465">
        <f t="shared" si="14"/>
        <v>8</v>
      </c>
      <c r="S173" s="363"/>
      <c r="T173" s="42"/>
    </row>
    <row r="174" spans="1:20" s="39" customFormat="1" ht="23.25" customHeight="1">
      <c r="A174"/>
      <c r="B174" s="371">
        <v>9</v>
      </c>
      <c r="C174" s="363">
        <v>0</v>
      </c>
      <c r="D174" s="363">
        <v>0</v>
      </c>
      <c r="E174" s="363">
        <v>0</v>
      </c>
      <c r="F174" s="363">
        <v>0</v>
      </c>
      <c r="G174" s="363">
        <v>0</v>
      </c>
      <c r="H174" s="363">
        <v>0</v>
      </c>
      <c r="I174" s="363">
        <v>0</v>
      </c>
      <c r="J174" s="363">
        <v>1</v>
      </c>
      <c r="K174" s="363">
        <v>2</v>
      </c>
      <c r="L174" s="366">
        <v>0</v>
      </c>
      <c r="M174" s="363">
        <v>1</v>
      </c>
      <c r="N174" s="366">
        <v>0</v>
      </c>
      <c r="O174" s="366">
        <v>1</v>
      </c>
      <c r="P174" s="363">
        <v>1</v>
      </c>
      <c r="Q174" s="115">
        <v>1</v>
      </c>
      <c r="R174" s="465">
        <f t="shared" si="14"/>
        <v>7</v>
      </c>
      <c r="S174" s="363"/>
      <c r="T174" s="42"/>
    </row>
    <row r="175" spans="1:20" s="39" customFormat="1" ht="23.25" customHeight="1">
      <c r="A175"/>
      <c r="B175" s="371">
        <v>10</v>
      </c>
      <c r="C175" s="363">
        <v>0</v>
      </c>
      <c r="D175" s="363">
        <v>0</v>
      </c>
      <c r="E175" s="363">
        <v>0</v>
      </c>
      <c r="F175" s="363">
        <v>0</v>
      </c>
      <c r="G175" s="363">
        <v>1</v>
      </c>
      <c r="H175" s="363">
        <v>0</v>
      </c>
      <c r="I175" s="363">
        <v>0</v>
      </c>
      <c r="J175" s="363">
        <v>0</v>
      </c>
      <c r="K175" s="363">
        <v>0</v>
      </c>
      <c r="L175" s="366">
        <v>1</v>
      </c>
      <c r="M175" s="363">
        <v>0</v>
      </c>
      <c r="N175" s="366">
        <v>2</v>
      </c>
      <c r="O175" s="366">
        <v>0</v>
      </c>
      <c r="P175" s="363">
        <v>0</v>
      </c>
      <c r="Q175" s="115">
        <v>1</v>
      </c>
      <c r="R175" s="465">
        <f t="shared" si="14"/>
        <v>5</v>
      </c>
      <c r="S175" s="363"/>
      <c r="T175" s="42"/>
    </row>
    <row r="176" spans="1:20" s="39" customFormat="1" ht="23.25" customHeight="1">
      <c r="A176"/>
      <c r="B176" s="371">
        <v>11</v>
      </c>
      <c r="C176" s="363">
        <v>0</v>
      </c>
      <c r="D176" s="363">
        <v>0</v>
      </c>
      <c r="E176" s="363">
        <v>1</v>
      </c>
      <c r="F176" s="363">
        <v>0</v>
      </c>
      <c r="G176" s="363">
        <v>0</v>
      </c>
      <c r="H176" s="363">
        <v>0</v>
      </c>
      <c r="I176" s="363">
        <v>0</v>
      </c>
      <c r="J176" s="363">
        <v>1</v>
      </c>
      <c r="K176" s="363">
        <v>0</v>
      </c>
      <c r="L176" s="366">
        <v>0</v>
      </c>
      <c r="M176" s="363">
        <v>4</v>
      </c>
      <c r="N176" s="366">
        <v>2</v>
      </c>
      <c r="O176" s="366">
        <v>0</v>
      </c>
      <c r="P176" s="363">
        <v>0</v>
      </c>
      <c r="Q176" s="115">
        <v>2</v>
      </c>
      <c r="R176" s="465">
        <f t="shared" si="14"/>
        <v>10</v>
      </c>
      <c r="S176" s="363"/>
      <c r="T176" s="42"/>
    </row>
    <row r="177" spans="1:20" s="39" customFormat="1" ht="23.25" customHeight="1">
      <c r="A177"/>
      <c r="B177" s="371">
        <v>12</v>
      </c>
      <c r="C177" s="363">
        <v>0</v>
      </c>
      <c r="D177" s="363">
        <v>0</v>
      </c>
      <c r="E177" s="363">
        <v>0</v>
      </c>
      <c r="F177" s="363">
        <v>0</v>
      </c>
      <c r="G177" s="363">
        <v>3</v>
      </c>
      <c r="H177" s="363">
        <v>2</v>
      </c>
      <c r="I177" s="363">
        <v>5</v>
      </c>
      <c r="J177" s="363">
        <v>3</v>
      </c>
      <c r="K177" s="363">
        <v>3</v>
      </c>
      <c r="L177" s="366">
        <v>11</v>
      </c>
      <c r="M177" s="363">
        <v>18</v>
      </c>
      <c r="N177" s="366">
        <v>14</v>
      </c>
      <c r="O177" s="366">
        <v>16</v>
      </c>
      <c r="P177" s="363">
        <v>38</v>
      </c>
      <c r="Q177" s="115">
        <v>23</v>
      </c>
      <c r="R177" s="465">
        <f t="shared" si="14"/>
        <v>136</v>
      </c>
      <c r="S177" s="363"/>
      <c r="T177" s="42"/>
    </row>
    <row r="178" spans="1:20" s="39" customFormat="1" ht="23.25" customHeight="1">
      <c r="A178"/>
      <c r="B178" s="371">
        <v>13</v>
      </c>
      <c r="C178" s="363">
        <v>0</v>
      </c>
      <c r="D178" s="363">
        <v>0</v>
      </c>
      <c r="E178" s="363">
        <v>0</v>
      </c>
      <c r="F178" s="363">
        <v>0</v>
      </c>
      <c r="G178" s="363">
        <v>0</v>
      </c>
      <c r="H178" s="363">
        <v>0</v>
      </c>
      <c r="I178" s="363">
        <v>0</v>
      </c>
      <c r="J178" s="363">
        <v>0</v>
      </c>
      <c r="K178" s="363">
        <v>1</v>
      </c>
      <c r="L178" s="366">
        <v>0</v>
      </c>
      <c r="M178" s="363">
        <v>0</v>
      </c>
      <c r="N178" s="366">
        <v>0</v>
      </c>
      <c r="O178" s="366">
        <v>0</v>
      </c>
      <c r="P178" s="363">
        <v>0</v>
      </c>
      <c r="Q178" s="115">
        <v>0</v>
      </c>
      <c r="R178" s="465">
        <f t="shared" si="14"/>
        <v>1</v>
      </c>
      <c r="S178" s="363"/>
      <c r="T178" s="42"/>
    </row>
    <row r="179" spans="1:20" s="39" customFormat="1" ht="23.25" customHeight="1">
      <c r="A179"/>
      <c r="B179" s="371">
        <v>14</v>
      </c>
      <c r="C179" s="363">
        <v>0</v>
      </c>
      <c r="D179" s="363">
        <v>0</v>
      </c>
      <c r="E179" s="363">
        <v>0</v>
      </c>
      <c r="F179" s="363">
        <v>0</v>
      </c>
      <c r="G179" s="363">
        <v>0</v>
      </c>
      <c r="H179" s="363">
        <v>0</v>
      </c>
      <c r="I179" s="363">
        <v>0</v>
      </c>
      <c r="J179" s="363">
        <v>0</v>
      </c>
      <c r="K179" s="363">
        <v>0</v>
      </c>
      <c r="L179" s="366">
        <v>0</v>
      </c>
      <c r="M179" s="363">
        <v>1</v>
      </c>
      <c r="N179" s="366">
        <v>0</v>
      </c>
      <c r="O179" s="366">
        <v>1</v>
      </c>
      <c r="P179" s="363">
        <v>0</v>
      </c>
      <c r="Q179" s="115">
        <v>0</v>
      </c>
      <c r="R179" s="465">
        <f t="shared" si="14"/>
        <v>2</v>
      </c>
      <c r="S179" s="363"/>
      <c r="T179" s="42"/>
    </row>
    <row r="180" spans="1:20" s="39" customFormat="1" ht="23.25" customHeight="1">
      <c r="A180"/>
      <c r="B180" s="371">
        <v>15</v>
      </c>
      <c r="C180" s="363">
        <v>0</v>
      </c>
      <c r="D180" s="363">
        <v>0</v>
      </c>
      <c r="E180" s="363">
        <v>0</v>
      </c>
      <c r="F180" s="363">
        <v>0</v>
      </c>
      <c r="G180" s="363">
        <v>0</v>
      </c>
      <c r="H180" s="363">
        <v>0</v>
      </c>
      <c r="I180" s="363">
        <v>0</v>
      </c>
      <c r="J180" s="363">
        <v>0</v>
      </c>
      <c r="K180" s="363">
        <v>0</v>
      </c>
      <c r="L180" s="366">
        <v>0</v>
      </c>
      <c r="M180" s="363">
        <v>0</v>
      </c>
      <c r="N180" s="366">
        <v>0</v>
      </c>
      <c r="O180" s="366">
        <v>1</v>
      </c>
      <c r="P180" s="363">
        <v>0</v>
      </c>
      <c r="Q180" s="115">
        <v>0</v>
      </c>
      <c r="R180" s="465">
        <f t="shared" si="14"/>
        <v>1</v>
      </c>
      <c r="S180" s="363"/>
      <c r="T180" s="42"/>
    </row>
    <row r="181" spans="1:20" s="39" customFormat="1" ht="23.25" customHeight="1">
      <c r="A181"/>
      <c r="B181" s="371">
        <v>16</v>
      </c>
      <c r="C181" s="363">
        <v>0</v>
      </c>
      <c r="D181" s="363">
        <v>0</v>
      </c>
      <c r="E181" s="363">
        <v>0</v>
      </c>
      <c r="F181" s="363">
        <v>0</v>
      </c>
      <c r="G181" s="363">
        <v>0</v>
      </c>
      <c r="H181" s="363">
        <v>0</v>
      </c>
      <c r="I181" s="363">
        <v>0</v>
      </c>
      <c r="J181" s="363">
        <v>0</v>
      </c>
      <c r="K181" s="363">
        <v>0</v>
      </c>
      <c r="L181" s="366">
        <v>0</v>
      </c>
      <c r="M181" s="363">
        <v>0</v>
      </c>
      <c r="N181" s="366">
        <v>1</v>
      </c>
      <c r="O181" s="366">
        <v>0</v>
      </c>
      <c r="P181" s="363">
        <v>0</v>
      </c>
      <c r="Q181" s="115">
        <v>0</v>
      </c>
      <c r="R181" s="465">
        <f t="shared" si="14"/>
        <v>1</v>
      </c>
      <c r="S181" s="363"/>
      <c r="T181" s="42"/>
    </row>
    <row r="182" spans="1:20" s="39" customFormat="1" ht="23.25" customHeight="1">
      <c r="A182"/>
      <c r="B182" s="371">
        <v>18</v>
      </c>
      <c r="C182" s="363">
        <v>0</v>
      </c>
      <c r="D182" s="363">
        <v>0</v>
      </c>
      <c r="E182" s="363">
        <v>0</v>
      </c>
      <c r="F182" s="363">
        <v>0</v>
      </c>
      <c r="G182" s="363">
        <v>0</v>
      </c>
      <c r="H182" s="363">
        <v>0</v>
      </c>
      <c r="I182" s="363">
        <v>2</v>
      </c>
      <c r="J182" s="363">
        <v>2</v>
      </c>
      <c r="K182" s="363">
        <v>1</v>
      </c>
      <c r="L182" s="366">
        <v>2</v>
      </c>
      <c r="M182" s="363">
        <v>2</v>
      </c>
      <c r="N182" s="366">
        <v>2</v>
      </c>
      <c r="O182" s="366">
        <v>0</v>
      </c>
      <c r="P182" s="363">
        <v>2</v>
      </c>
      <c r="Q182" s="115">
        <v>2</v>
      </c>
      <c r="R182" s="465">
        <f t="shared" si="14"/>
        <v>15</v>
      </c>
      <c r="S182" s="363"/>
      <c r="T182" s="42"/>
    </row>
    <row r="183" spans="1:20" s="39" customFormat="1" ht="23.25" customHeight="1">
      <c r="A183"/>
      <c r="B183" s="371">
        <v>21</v>
      </c>
      <c r="C183" s="363">
        <v>0</v>
      </c>
      <c r="D183" s="363">
        <v>0</v>
      </c>
      <c r="E183" s="363">
        <v>0</v>
      </c>
      <c r="F183" s="363">
        <v>0</v>
      </c>
      <c r="G183" s="363">
        <v>0</v>
      </c>
      <c r="H183" s="363">
        <v>0</v>
      </c>
      <c r="I183" s="363">
        <v>1</v>
      </c>
      <c r="J183" s="363">
        <v>0</v>
      </c>
      <c r="K183" s="363">
        <v>0</v>
      </c>
      <c r="L183" s="366">
        <v>0</v>
      </c>
      <c r="M183" s="363">
        <v>0</v>
      </c>
      <c r="N183" s="366">
        <v>0</v>
      </c>
      <c r="O183" s="366">
        <v>0</v>
      </c>
      <c r="P183" s="363">
        <v>0</v>
      </c>
      <c r="Q183" s="115">
        <v>0</v>
      </c>
      <c r="R183" s="465">
        <f t="shared" si="14"/>
        <v>1</v>
      </c>
      <c r="S183" s="363"/>
      <c r="T183" s="42"/>
    </row>
    <row r="184" spans="1:20" s="39" customFormat="1" ht="23.25" customHeight="1">
      <c r="A184"/>
      <c r="B184" s="371">
        <v>24</v>
      </c>
      <c r="C184" s="363">
        <v>0</v>
      </c>
      <c r="D184" s="363">
        <v>0</v>
      </c>
      <c r="E184" s="363">
        <v>1</v>
      </c>
      <c r="F184" s="363">
        <v>0</v>
      </c>
      <c r="G184" s="363">
        <v>1</v>
      </c>
      <c r="H184" s="363">
        <v>0</v>
      </c>
      <c r="I184" s="363">
        <v>1</v>
      </c>
      <c r="J184" s="363">
        <v>1</v>
      </c>
      <c r="K184" s="363">
        <v>3</v>
      </c>
      <c r="L184" s="366">
        <v>2</v>
      </c>
      <c r="M184" s="363">
        <v>4</v>
      </c>
      <c r="N184" s="366">
        <v>5</v>
      </c>
      <c r="O184" s="366">
        <v>7</v>
      </c>
      <c r="P184" s="363">
        <v>7</v>
      </c>
      <c r="Q184" s="115">
        <v>8</v>
      </c>
      <c r="R184" s="465">
        <f t="shared" si="14"/>
        <v>40</v>
      </c>
      <c r="S184" s="363"/>
      <c r="T184" s="42"/>
    </row>
    <row r="185" spans="1:20" s="39" customFormat="1" ht="23.25" customHeight="1">
      <c r="A185"/>
      <c r="B185" s="371">
        <v>26</v>
      </c>
      <c r="C185" s="363">
        <v>0</v>
      </c>
      <c r="D185" s="363">
        <v>0</v>
      </c>
      <c r="E185" s="363">
        <v>0</v>
      </c>
      <c r="F185" s="363">
        <v>0</v>
      </c>
      <c r="G185" s="363">
        <v>0</v>
      </c>
      <c r="H185" s="363">
        <v>0</v>
      </c>
      <c r="I185" s="363">
        <v>0</v>
      </c>
      <c r="J185" s="363">
        <v>0</v>
      </c>
      <c r="K185" s="363">
        <v>0</v>
      </c>
      <c r="L185" s="366">
        <v>1</v>
      </c>
      <c r="M185" s="363">
        <v>0</v>
      </c>
      <c r="N185" s="366">
        <v>0</v>
      </c>
      <c r="O185" s="366">
        <v>0</v>
      </c>
      <c r="P185" s="363">
        <v>0</v>
      </c>
      <c r="Q185" s="115">
        <v>0</v>
      </c>
      <c r="R185" s="465">
        <f t="shared" si="14"/>
        <v>1</v>
      </c>
      <c r="S185" s="363"/>
      <c r="T185" s="42"/>
    </row>
    <row r="186" spans="1:20" s="39" customFormat="1" ht="23.25" customHeight="1">
      <c r="A186"/>
      <c r="B186" s="371">
        <v>30</v>
      </c>
      <c r="C186" s="363">
        <v>0</v>
      </c>
      <c r="D186" s="363">
        <v>0</v>
      </c>
      <c r="E186" s="363">
        <v>0</v>
      </c>
      <c r="F186" s="363">
        <v>0</v>
      </c>
      <c r="G186" s="363">
        <v>0</v>
      </c>
      <c r="H186" s="363">
        <v>0</v>
      </c>
      <c r="I186" s="363">
        <v>0</v>
      </c>
      <c r="J186" s="363">
        <v>0</v>
      </c>
      <c r="K186" s="363">
        <v>0</v>
      </c>
      <c r="L186" s="366">
        <v>0</v>
      </c>
      <c r="M186" s="363">
        <v>0</v>
      </c>
      <c r="N186" s="366">
        <v>1</v>
      </c>
      <c r="O186" s="366">
        <v>0</v>
      </c>
      <c r="P186" s="363">
        <v>0</v>
      </c>
      <c r="Q186" s="115">
        <v>0</v>
      </c>
      <c r="R186" s="465">
        <f t="shared" si="14"/>
        <v>1</v>
      </c>
      <c r="S186" s="363"/>
      <c r="T186" s="42"/>
    </row>
    <row r="187" spans="1:20" s="39" customFormat="1" ht="23.25" customHeight="1">
      <c r="A187"/>
      <c r="B187" s="371">
        <v>36</v>
      </c>
      <c r="C187" s="363">
        <v>0</v>
      </c>
      <c r="D187" s="363">
        <v>1</v>
      </c>
      <c r="E187" s="363">
        <v>1</v>
      </c>
      <c r="F187" s="363">
        <v>0</v>
      </c>
      <c r="G187" s="363">
        <v>0</v>
      </c>
      <c r="H187" s="363">
        <v>0</v>
      </c>
      <c r="I187" s="363">
        <v>1</v>
      </c>
      <c r="J187" s="363">
        <v>2</v>
      </c>
      <c r="K187" s="363">
        <v>0</v>
      </c>
      <c r="L187" s="366">
        <v>2</v>
      </c>
      <c r="M187" s="363">
        <v>0</v>
      </c>
      <c r="N187" s="366">
        <v>0</v>
      </c>
      <c r="O187" s="366">
        <v>0</v>
      </c>
      <c r="P187" s="363">
        <v>0</v>
      </c>
      <c r="Q187" s="115">
        <v>0</v>
      </c>
      <c r="R187" s="465">
        <f t="shared" si="14"/>
        <v>7</v>
      </c>
      <c r="S187" s="363"/>
      <c r="T187" s="42"/>
    </row>
    <row r="188" spans="1:20" s="39" customFormat="1" ht="23.25" customHeight="1">
      <c r="A188"/>
      <c r="B188" s="371">
        <v>48</v>
      </c>
      <c r="C188" s="363">
        <v>1</v>
      </c>
      <c r="D188" s="363">
        <v>0</v>
      </c>
      <c r="E188" s="363">
        <v>0</v>
      </c>
      <c r="F188" s="363">
        <v>0</v>
      </c>
      <c r="G188" s="363">
        <v>0</v>
      </c>
      <c r="H188" s="363">
        <v>1</v>
      </c>
      <c r="I188" s="363">
        <v>0</v>
      </c>
      <c r="J188" s="363">
        <v>0</v>
      </c>
      <c r="K188" s="363">
        <v>0</v>
      </c>
      <c r="L188" s="366">
        <v>0</v>
      </c>
      <c r="M188" s="363">
        <v>0</v>
      </c>
      <c r="N188" s="366">
        <v>0</v>
      </c>
      <c r="O188" s="366">
        <v>0</v>
      </c>
      <c r="P188" s="363">
        <v>0</v>
      </c>
      <c r="Q188" s="115">
        <v>0</v>
      </c>
      <c r="R188" s="465">
        <f t="shared" si="14"/>
        <v>2</v>
      </c>
      <c r="S188" s="363"/>
      <c r="T188" s="42"/>
    </row>
    <row r="189" spans="1:20" s="39" customFormat="1" ht="23.25" customHeight="1" thickBot="1">
      <c r="A189"/>
      <c r="B189" s="365" t="s">
        <v>384</v>
      </c>
      <c r="C189" s="154">
        <f>SUM(C167:C188)</f>
        <v>1</v>
      </c>
      <c r="D189" s="154">
        <f t="shared" ref="D189:O189" si="15">SUM(D167:D188)</f>
        <v>1</v>
      </c>
      <c r="E189" s="154">
        <f t="shared" si="15"/>
        <v>3</v>
      </c>
      <c r="F189" s="154">
        <f t="shared" si="15"/>
        <v>0</v>
      </c>
      <c r="G189" s="154">
        <f t="shared" si="15"/>
        <v>7</v>
      </c>
      <c r="H189" s="154">
        <f t="shared" si="15"/>
        <v>7</v>
      </c>
      <c r="I189" s="154">
        <f t="shared" si="15"/>
        <v>17</v>
      </c>
      <c r="J189" s="154">
        <f t="shared" si="15"/>
        <v>14</v>
      </c>
      <c r="K189" s="154">
        <f t="shared" si="15"/>
        <v>15</v>
      </c>
      <c r="L189" s="154">
        <f t="shared" si="15"/>
        <v>32</v>
      </c>
      <c r="M189" s="154">
        <f t="shared" si="15"/>
        <v>48</v>
      </c>
      <c r="N189" s="154">
        <f t="shared" si="15"/>
        <v>51</v>
      </c>
      <c r="O189" s="154">
        <f t="shared" si="15"/>
        <v>42</v>
      </c>
      <c r="P189" s="154">
        <f>SUM(P167:P188)</f>
        <v>68</v>
      </c>
      <c r="Q189" s="154">
        <f>SUM(Q167:Q188)</f>
        <v>49</v>
      </c>
      <c r="R189" s="156">
        <f>SUM(R167:R188)</f>
        <v>355</v>
      </c>
      <c r="S189" s="169"/>
      <c r="T189" s="42"/>
    </row>
    <row r="190" spans="1:20" s="39" customFormat="1" ht="23.25" customHeight="1">
      <c r="A190"/>
      <c r="B190" s="20" t="s">
        <v>11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70"/>
      <c r="M190" s="17"/>
      <c r="N190" s="70"/>
      <c r="O190" s="70"/>
      <c r="P190" s="70"/>
      <c r="Q190" s="17"/>
      <c r="R190" s="17"/>
      <c r="S190" s="42"/>
      <c r="T190" s="42"/>
    </row>
    <row r="191" spans="1:20" s="39" customFormat="1" ht="23.25" customHeight="1">
      <c r="A191"/>
      <c r="B191" s="17" t="s">
        <v>516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70"/>
      <c r="M191" s="17"/>
      <c r="N191" s="70"/>
      <c r="O191" s="70"/>
      <c r="P191" s="70"/>
      <c r="Q191" s="17"/>
      <c r="R191" s="17"/>
      <c r="S191" s="42"/>
      <c r="T191" s="42"/>
    </row>
    <row r="192" spans="1:20" s="39" customFormat="1" ht="23.25" customHeight="1">
      <c r="A192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70"/>
      <c r="M192" s="17"/>
      <c r="N192" s="70"/>
      <c r="O192" s="70"/>
      <c r="P192" s="70"/>
      <c r="Q192" s="17"/>
      <c r="R192" s="17"/>
      <c r="S192" s="42"/>
      <c r="T192" s="42"/>
    </row>
    <row r="193" spans="1:20" s="39" customFormat="1" ht="23.25" customHeight="1">
      <c r="A193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70"/>
      <c r="M193" s="17"/>
      <c r="N193" s="70"/>
      <c r="O193" s="70"/>
      <c r="P193" s="70"/>
      <c r="Q193" s="17"/>
      <c r="R193" s="17"/>
      <c r="S193" s="42"/>
      <c r="T193" s="42"/>
    </row>
    <row r="194" spans="1:20" s="39" customFormat="1" ht="23.25" customHeight="1">
      <c r="A194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70"/>
      <c r="M194" s="17"/>
      <c r="N194" s="70"/>
      <c r="O194" s="70"/>
      <c r="P194" s="70"/>
      <c r="Q194" s="17"/>
      <c r="R194" s="17"/>
      <c r="S194" s="42"/>
      <c r="T194" s="42"/>
    </row>
    <row r="195" spans="1:20" s="39" customFormat="1" ht="23.25" customHeight="1">
      <c r="A195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70"/>
      <c r="M195" s="17"/>
      <c r="N195" s="70"/>
      <c r="O195" s="70"/>
      <c r="P195" s="70"/>
      <c r="Q195" s="17"/>
      <c r="R195" s="17"/>
      <c r="S195" s="42"/>
      <c r="T195" s="42"/>
    </row>
    <row r="196" spans="1:20" s="39" customFormat="1" ht="23.25" customHeight="1">
      <c r="A19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70"/>
      <c r="M196" s="17"/>
      <c r="N196" s="70"/>
      <c r="O196" s="70"/>
      <c r="P196" s="70"/>
      <c r="Q196" s="17"/>
      <c r="R196" s="17"/>
      <c r="S196" s="42"/>
      <c r="T196" s="42"/>
    </row>
    <row r="197" spans="1:20" s="39" customFormat="1" ht="23.25" customHeight="1">
      <c r="A19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70"/>
      <c r="M197" s="17"/>
      <c r="N197" s="70"/>
      <c r="O197" s="70"/>
      <c r="P197" s="70"/>
      <c r="Q197" s="17"/>
      <c r="R197" s="17"/>
      <c r="S197" s="42"/>
      <c r="T197" s="42"/>
    </row>
    <row r="198" spans="1:20" s="39" customFormat="1" ht="23.25" customHeight="1">
      <c r="A198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70"/>
      <c r="M198" s="17"/>
      <c r="N198" s="70"/>
      <c r="O198" s="70"/>
      <c r="P198" s="70"/>
      <c r="Q198" s="17"/>
      <c r="R198" s="17"/>
      <c r="S198" s="42"/>
      <c r="T198" s="42"/>
    </row>
    <row r="199" spans="1:20" s="39" customFormat="1" ht="23.25" customHeight="1">
      <c r="A199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70"/>
      <c r="M199" s="17"/>
      <c r="N199" s="70"/>
      <c r="O199" s="70"/>
      <c r="P199" s="70"/>
      <c r="Q199" s="17"/>
      <c r="R199" s="17"/>
      <c r="S199" s="42"/>
      <c r="T199" s="42"/>
    </row>
    <row r="200" spans="1:20" s="39" customFormat="1" ht="23.25" customHeight="1">
      <c r="A200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70"/>
      <c r="M200" s="17"/>
      <c r="N200" s="70"/>
      <c r="O200" s="70"/>
      <c r="P200" s="70"/>
      <c r="Q200" s="17"/>
      <c r="R200" s="17"/>
      <c r="S200" s="42"/>
      <c r="T200" s="42"/>
    </row>
    <row r="201" spans="1:20" s="39" customFormat="1" ht="23.25" customHeight="1">
      <c r="A20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70"/>
      <c r="M201" s="17"/>
      <c r="N201" s="70"/>
      <c r="O201" s="70"/>
      <c r="P201" s="70"/>
      <c r="Q201" s="17"/>
      <c r="R201" s="17"/>
      <c r="S201" s="42"/>
      <c r="T201" s="42"/>
    </row>
    <row r="202" spans="1:20" s="39" customFormat="1" ht="23.25" customHeight="1">
      <c r="A202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70"/>
      <c r="M202" s="17"/>
      <c r="N202" s="70"/>
      <c r="O202" s="70"/>
      <c r="P202" s="70"/>
      <c r="Q202" s="17"/>
      <c r="R202" s="17"/>
      <c r="S202" s="42"/>
      <c r="T202" s="42"/>
    </row>
    <row r="203" spans="1:20" s="39" customFormat="1" ht="23.25" customHeight="1">
      <c r="A203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70"/>
      <c r="M203" s="17"/>
      <c r="N203" s="70"/>
      <c r="O203" s="70"/>
      <c r="P203" s="70"/>
      <c r="Q203" s="17"/>
      <c r="R203" s="17"/>
      <c r="S203" s="42"/>
      <c r="T203" s="42"/>
    </row>
    <row r="204" spans="1:20" s="39" customFormat="1" ht="23.25" customHeight="1">
      <c r="A204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70"/>
      <c r="M204" s="17"/>
      <c r="N204" s="70"/>
      <c r="O204" s="70"/>
      <c r="P204" s="70"/>
      <c r="Q204" s="17"/>
      <c r="R204" s="17"/>
      <c r="S204" s="42"/>
      <c r="T204" s="42"/>
    </row>
    <row r="205" spans="1:20" s="39" customFormat="1" ht="23.25" customHeight="1">
      <c r="A205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70"/>
      <c r="M205" s="17"/>
      <c r="N205" s="70"/>
      <c r="O205" s="70"/>
      <c r="P205" s="70"/>
      <c r="Q205" s="17"/>
      <c r="R205" s="17"/>
      <c r="S205" s="42"/>
      <c r="T205" s="42"/>
    </row>
    <row r="206" spans="1:20" s="39" customFormat="1" ht="23.25" customHeight="1">
      <c r="A20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70"/>
      <c r="M206" s="17"/>
      <c r="N206" s="70"/>
      <c r="O206" s="70"/>
      <c r="P206" s="70"/>
      <c r="Q206" s="17"/>
      <c r="R206" s="17"/>
      <c r="S206" s="42"/>
      <c r="T206" s="42"/>
    </row>
    <row r="207" spans="1:20" s="39" customFormat="1" ht="23.25" customHeight="1">
      <c r="A20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70"/>
      <c r="M207" s="17"/>
      <c r="N207" s="70"/>
      <c r="O207" s="70"/>
      <c r="P207" s="70"/>
      <c r="Q207" s="17"/>
      <c r="R207" s="17"/>
      <c r="S207" s="42"/>
      <c r="T207" s="42"/>
    </row>
    <row r="208" spans="1:20" s="39" customFormat="1" ht="23.25" customHeight="1">
      <c r="A208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70"/>
      <c r="M208" s="17"/>
      <c r="N208" s="70"/>
      <c r="O208" s="70"/>
      <c r="P208" s="70"/>
      <c r="Q208" s="17"/>
      <c r="R208" s="17"/>
      <c r="S208" s="42"/>
      <c r="T208" s="42"/>
    </row>
    <row r="209" spans="1:20" s="39" customFormat="1" ht="23.25" customHeight="1">
      <c r="A209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70"/>
      <c r="M209" s="17"/>
      <c r="N209" s="70"/>
      <c r="O209" s="70"/>
      <c r="P209" s="70"/>
      <c r="Q209" s="17"/>
      <c r="R209" s="17"/>
      <c r="S209" s="42"/>
      <c r="T209" s="42"/>
    </row>
    <row r="210" spans="1:20" s="39" customFormat="1" ht="23.25" customHeight="1">
      <c r="A210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70"/>
      <c r="M210" s="17"/>
      <c r="N210" s="70"/>
      <c r="O210" s="70"/>
      <c r="P210" s="70"/>
      <c r="Q210" s="17"/>
      <c r="R210" s="17"/>
      <c r="S210" s="42"/>
      <c r="T210" s="42"/>
    </row>
    <row r="211" spans="1:20" s="39" customFormat="1" ht="23.25" customHeight="1">
      <c r="A2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70"/>
      <c r="M211" s="17"/>
      <c r="N211" s="70"/>
      <c r="O211" s="70"/>
      <c r="P211" s="70"/>
      <c r="Q211" s="17"/>
      <c r="R211" s="17"/>
      <c r="S211" s="42"/>
      <c r="T211" s="42"/>
    </row>
    <row r="212" spans="1:20" s="39" customFormat="1" ht="23.25" customHeight="1">
      <c r="A212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70"/>
      <c r="M212" s="17"/>
      <c r="N212" s="70"/>
      <c r="O212" s="70"/>
      <c r="P212" s="70"/>
      <c r="Q212" s="17"/>
      <c r="R212" s="17"/>
      <c r="S212" s="42"/>
      <c r="T212" s="42"/>
    </row>
    <row r="213" spans="1:20" s="39" customFormat="1" ht="23.25" customHeight="1">
      <c r="A21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70"/>
      <c r="M213" s="17"/>
      <c r="N213" s="70"/>
      <c r="O213" s="70"/>
      <c r="P213" s="70"/>
      <c r="Q213" s="17"/>
      <c r="R213" s="17"/>
      <c r="S213" s="42"/>
      <c r="T213" s="42"/>
    </row>
    <row r="214" spans="1:20" s="39" customFormat="1" ht="23.25" customHeight="1">
      <c r="A214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70"/>
      <c r="M214" s="17"/>
      <c r="N214" s="70"/>
      <c r="O214" s="70"/>
      <c r="P214" s="70"/>
      <c r="Q214" s="17"/>
      <c r="R214" s="17"/>
      <c r="S214" s="42"/>
      <c r="T214" s="42"/>
    </row>
    <row r="215" spans="1:20" s="39" customFormat="1" ht="23.25" customHeight="1">
      <c r="A215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70"/>
      <c r="M215" s="17"/>
      <c r="N215" s="70"/>
      <c r="O215" s="70"/>
      <c r="P215" s="70"/>
      <c r="Q215" s="17"/>
      <c r="R215" s="17"/>
      <c r="S215" s="42"/>
      <c r="T215" s="42"/>
    </row>
    <row r="216" spans="1:20" s="39" customFormat="1" ht="23.25" customHeight="1">
      <c r="A2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70"/>
      <c r="M216" s="17"/>
      <c r="N216" s="70"/>
      <c r="O216" s="70"/>
      <c r="P216" s="70"/>
      <c r="Q216" s="17"/>
      <c r="R216" s="17"/>
      <c r="S216" s="42"/>
      <c r="T216" s="42"/>
    </row>
    <row r="217" spans="1:20" s="39" customFormat="1" ht="23.25" customHeight="1">
      <c r="A2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70"/>
      <c r="M217" s="17"/>
      <c r="N217" s="70"/>
      <c r="O217" s="70"/>
      <c r="P217" s="70"/>
      <c r="Q217" s="17"/>
      <c r="R217" s="17"/>
      <c r="S217" s="42"/>
      <c r="T217" s="42"/>
    </row>
    <row r="218" spans="1:20" s="39" customFormat="1" ht="23.25" customHeight="1">
      <c r="A218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70"/>
      <c r="M218" s="17"/>
      <c r="N218" s="70"/>
      <c r="O218" s="70"/>
      <c r="P218" s="70"/>
      <c r="Q218" s="17"/>
      <c r="R218" s="17"/>
      <c r="S218" s="42"/>
      <c r="T218" s="42"/>
    </row>
    <row r="219" spans="1:20" s="39" customFormat="1" ht="23.25" customHeight="1">
      <c r="A219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70"/>
      <c r="M219" s="17"/>
      <c r="N219" s="70"/>
      <c r="O219" s="70"/>
      <c r="P219" s="70"/>
      <c r="Q219" s="17"/>
      <c r="R219" s="17"/>
      <c r="S219" s="42"/>
      <c r="T219" s="42"/>
    </row>
    <row r="220" spans="1:20" s="39" customFormat="1" ht="23.25" customHeight="1">
      <c r="A220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70"/>
      <c r="M220" s="17"/>
      <c r="N220" s="70"/>
      <c r="O220" s="70"/>
      <c r="P220" s="70"/>
      <c r="Q220" s="17"/>
      <c r="R220" s="17"/>
      <c r="S220" s="42"/>
      <c r="T220" s="42"/>
    </row>
    <row r="221" spans="1:20" s="39" customFormat="1" ht="23.25" customHeight="1">
      <c r="A22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70"/>
      <c r="M221" s="17"/>
      <c r="N221" s="70"/>
      <c r="O221" s="70"/>
      <c r="P221" s="70"/>
      <c r="Q221" s="17"/>
      <c r="R221" s="17"/>
      <c r="S221" s="42"/>
      <c r="T221" s="42"/>
    </row>
    <row r="222" spans="1:20" s="39" customFormat="1" ht="23.25" customHeight="1">
      <c r="A222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70"/>
      <c r="M222" s="17"/>
      <c r="N222" s="70"/>
      <c r="O222" s="70"/>
      <c r="P222" s="70"/>
      <c r="Q222" s="17"/>
      <c r="R222" s="17"/>
      <c r="S222" s="42"/>
      <c r="T222" s="42"/>
    </row>
    <row r="223" spans="1:20" s="39" customFormat="1" ht="23.25" customHeight="1">
      <c r="A223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70"/>
      <c r="M223" s="17"/>
      <c r="N223" s="70"/>
      <c r="O223" s="70"/>
      <c r="P223" s="70"/>
      <c r="Q223" s="17"/>
      <c r="R223" s="17"/>
      <c r="S223" s="42"/>
      <c r="T223" s="42"/>
    </row>
    <row r="224" spans="1:20" s="39" customFormat="1" ht="23.25" customHeight="1">
      <c r="A224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70"/>
      <c r="M224" s="17"/>
      <c r="N224" s="70"/>
      <c r="O224" s="70"/>
      <c r="P224" s="70"/>
      <c r="Q224" s="17"/>
      <c r="R224" s="17"/>
      <c r="S224" s="42"/>
      <c r="T224" s="42"/>
    </row>
    <row r="225" spans="1:20" s="39" customFormat="1" ht="23.25" customHeight="1">
      <c r="A225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70"/>
      <c r="M225" s="17"/>
      <c r="N225" s="70"/>
      <c r="O225" s="70"/>
      <c r="P225" s="70"/>
      <c r="Q225" s="17"/>
      <c r="R225" s="17"/>
      <c r="S225" s="42"/>
      <c r="T225" s="42"/>
    </row>
    <row r="226" spans="1:20" s="39" customFormat="1" ht="23.25" customHeight="1">
      <c r="A22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70"/>
      <c r="M226" s="17"/>
      <c r="N226" s="70"/>
      <c r="O226" s="70"/>
      <c r="P226" s="70"/>
      <c r="Q226" s="17"/>
      <c r="R226" s="17"/>
      <c r="S226" s="42"/>
      <c r="T226" s="42"/>
    </row>
    <row r="227" spans="1:20" s="39" customFormat="1" ht="23.25" customHeight="1">
      <c r="A22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70"/>
      <c r="M227" s="17"/>
      <c r="N227" s="70"/>
      <c r="O227" s="70"/>
      <c r="P227" s="70"/>
      <c r="Q227" s="17"/>
      <c r="R227" s="17"/>
      <c r="S227" s="42"/>
      <c r="T227" s="42"/>
    </row>
    <row r="228" spans="1:20" s="39" customFormat="1" ht="23.25" customHeight="1">
      <c r="A228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70"/>
      <c r="M228" s="17"/>
      <c r="N228" s="70"/>
      <c r="O228" s="70"/>
      <c r="P228" s="70"/>
      <c r="Q228" s="17"/>
      <c r="R228" s="17"/>
      <c r="S228" s="42"/>
      <c r="T228" s="42"/>
    </row>
    <row r="229" spans="1:20" s="39" customFormat="1" ht="23.25" customHeight="1">
      <c r="A229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70"/>
      <c r="M229" s="17"/>
      <c r="N229" s="70"/>
      <c r="O229" s="70"/>
      <c r="P229" s="70"/>
      <c r="Q229" s="17"/>
      <c r="R229" s="17"/>
      <c r="S229" s="42"/>
      <c r="T229" s="42"/>
    </row>
    <row r="230" spans="1:20" s="39" customFormat="1" ht="23.25" customHeight="1">
      <c r="A230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70"/>
      <c r="M230" s="17"/>
      <c r="N230" s="70"/>
      <c r="O230" s="70"/>
      <c r="P230" s="70"/>
      <c r="Q230" s="17"/>
      <c r="R230" s="17"/>
      <c r="S230" s="42"/>
      <c r="T230" s="42"/>
    </row>
    <row r="231" spans="1:20" s="39" customFormat="1" ht="23.25" customHeight="1">
      <c r="A23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70"/>
      <c r="M231" s="17"/>
      <c r="N231" s="70"/>
      <c r="O231" s="70"/>
      <c r="P231" s="70"/>
      <c r="Q231" s="17"/>
      <c r="R231" s="17"/>
      <c r="S231" s="42"/>
      <c r="T231" s="42"/>
    </row>
    <row r="232" spans="1:20" s="39" customFormat="1" ht="23.25" customHeight="1">
      <c r="A232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70"/>
      <c r="M232" s="17"/>
      <c r="N232" s="70"/>
      <c r="O232" s="70"/>
      <c r="P232" s="70"/>
      <c r="Q232" s="17"/>
      <c r="R232" s="17"/>
      <c r="S232" s="42"/>
      <c r="T232" s="42"/>
    </row>
    <row r="233" spans="1:20" s="39" customFormat="1" ht="23.25" customHeight="1">
      <c r="A233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70"/>
      <c r="M233" s="17"/>
      <c r="N233" s="70"/>
      <c r="O233" s="70"/>
      <c r="P233" s="70"/>
      <c r="Q233" s="17"/>
      <c r="R233" s="17"/>
      <c r="S233" s="42"/>
      <c r="T233" s="42"/>
    </row>
    <row r="234" spans="1:20" s="39" customFormat="1" ht="23.25" customHeight="1">
      <c r="A234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70"/>
      <c r="M234" s="17"/>
      <c r="N234" s="70"/>
      <c r="O234" s="70"/>
      <c r="P234" s="70"/>
      <c r="Q234" s="17"/>
      <c r="R234" s="17"/>
      <c r="S234" s="42"/>
      <c r="T234" s="42"/>
    </row>
    <row r="235" spans="1:20" s="39" customFormat="1" ht="23.25" customHeight="1">
      <c r="A235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70"/>
      <c r="M235" s="17"/>
      <c r="N235" s="70"/>
      <c r="O235" s="70"/>
      <c r="P235" s="70"/>
      <c r="Q235" s="17"/>
      <c r="R235" s="17"/>
      <c r="S235" s="42"/>
      <c r="T235" s="42"/>
    </row>
    <row r="236" spans="1:20" s="39" customFormat="1" ht="23.25" customHeight="1">
      <c r="A23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70"/>
      <c r="M236" s="17"/>
      <c r="N236" s="70"/>
      <c r="O236" s="70"/>
      <c r="P236" s="70"/>
      <c r="Q236" s="17"/>
      <c r="R236" s="17"/>
      <c r="S236" s="42"/>
      <c r="T236" s="42"/>
    </row>
    <row r="237" spans="1:20" s="39" customFormat="1" ht="23.25" customHeight="1">
      <c r="A23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70"/>
      <c r="M237" s="17"/>
      <c r="N237" s="70"/>
      <c r="O237" s="70"/>
      <c r="P237" s="70"/>
      <c r="Q237" s="17"/>
      <c r="R237" s="17"/>
      <c r="S237" s="42"/>
      <c r="T237" s="42"/>
    </row>
    <row r="238" spans="1:20" s="39" customFormat="1" ht="23.25" customHeight="1">
      <c r="A238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70"/>
      <c r="M238" s="17"/>
      <c r="N238" s="70"/>
      <c r="O238" s="70"/>
      <c r="P238" s="70"/>
      <c r="Q238" s="17"/>
      <c r="R238" s="17"/>
      <c r="S238" s="42"/>
      <c r="T238" s="42"/>
    </row>
    <row r="239" spans="1:20" s="39" customFormat="1" ht="23.25" customHeight="1">
      <c r="A239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70"/>
      <c r="M239" s="17"/>
      <c r="N239" s="70"/>
      <c r="O239" s="70"/>
      <c r="P239" s="70"/>
      <c r="Q239" s="17"/>
      <c r="R239" s="17"/>
      <c r="S239" s="42"/>
      <c r="T239" s="42"/>
    </row>
    <row r="240" spans="1:20" s="39" customFormat="1" ht="23.25" customHeight="1">
      <c r="A240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70"/>
      <c r="M240" s="17"/>
      <c r="N240" s="70"/>
      <c r="O240" s="70"/>
      <c r="P240" s="70"/>
      <c r="Q240" s="17"/>
      <c r="R240" s="17"/>
      <c r="S240" s="42"/>
      <c r="T240" s="42"/>
    </row>
    <row r="241" spans="1:20" s="39" customFormat="1" ht="23.25" customHeight="1">
      <c r="A24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70"/>
      <c r="M241" s="17"/>
      <c r="N241" s="70"/>
      <c r="O241" s="70"/>
      <c r="P241" s="70"/>
      <c r="Q241" s="17"/>
      <c r="R241" s="17"/>
      <c r="S241" s="42"/>
      <c r="T241" s="42"/>
    </row>
    <row r="242" spans="1:20" s="39" customFormat="1" ht="23.25" customHeight="1">
      <c r="A242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70"/>
      <c r="M242" s="17"/>
      <c r="N242" s="70"/>
      <c r="O242" s="70"/>
      <c r="P242" s="70"/>
      <c r="Q242" s="17"/>
      <c r="R242" s="17"/>
      <c r="S242" s="42"/>
      <c r="T242" s="42"/>
    </row>
    <row r="243" spans="1:20" s="39" customFormat="1" ht="23.25" customHeight="1">
      <c r="A243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70"/>
      <c r="M243" s="17"/>
      <c r="N243" s="70"/>
      <c r="O243" s="70"/>
      <c r="P243" s="70"/>
      <c r="Q243" s="17"/>
      <c r="R243" s="17"/>
      <c r="S243" s="42"/>
      <c r="T243" s="42"/>
    </row>
    <row r="244" spans="1:20" s="39" customFormat="1" ht="23.25" customHeight="1">
      <c r="A244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70"/>
      <c r="M244" s="17"/>
      <c r="N244" s="70"/>
      <c r="O244" s="70"/>
      <c r="P244" s="70"/>
      <c r="Q244" s="17"/>
      <c r="R244" s="17"/>
      <c r="S244" s="42"/>
      <c r="T244" s="42"/>
    </row>
    <row r="245" spans="1:20" s="39" customFormat="1" ht="23.25" customHeight="1">
      <c r="A245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70"/>
      <c r="M245" s="17"/>
      <c r="N245" s="70"/>
      <c r="O245" s="70"/>
      <c r="P245" s="70"/>
      <c r="Q245" s="17"/>
      <c r="R245" s="17"/>
      <c r="S245" s="42"/>
      <c r="T245" s="42"/>
    </row>
    <row r="246" spans="1:20" s="39" customFormat="1" ht="23.25" customHeight="1">
      <c r="A24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70"/>
      <c r="M246" s="17"/>
      <c r="N246" s="70"/>
      <c r="O246" s="70"/>
      <c r="P246" s="70"/>
      <c r="Q246" s="17"/>
      <c r="R246" s="17"/>
      <c r="S246" s="42"/>
      <c r="T246" s="42"/>
    </row>
    <row r="247" spans="1:20" s="39" customFormat="1" ht="23.25" customHeight="1">
      <c r="A24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70"/>
      <c r="M247" s="17"/>
      <c r="N247" s="70"/>
      <c r="O247" s="70"/>
      <c r="P247" s="70"/>
      <c r="Q247" s="17"/>
      <c r="R247" s="17"/>
      <c r="S247" s="42"/>
      <c r="T247" s="42"/>
    </row>
    <row r="248" spans="1:20" s="39" customFormat="1" ht="23.25" customHeight="1">
      <c r="A248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70"/>
      <c r="M248" s="17"/>
      <c r="N248" s="70"/>
      <c r="O248" s="70"/>
      <c r="P248" s="70"/>
      <c r="Q248" s="17"/>
      <c r="R248" s="17"/>
      <c r="S248" s="42"/>
      <c r="T248" s="42"/>
    </row>
    <row r="249" spans="1:20" s="39" customFormat="1" ht="23.25" customHeight="1">
      <c r="A249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70"/>
      <c r="M249" s="17"/>
      <c r="N249" s="70"/>
      <c r="O249" s="70"/>
      <c r="P249" s="70"/>
      <c r="Q249" s="17"/>
      <c r="R249" s="17"/>
      <c r="S249" s="42"/>
      <c r="T249" s="42"/>
    </row>
    <row r="250" spans="1:20" s="39" customFormat="1" ht="23.25" customHeight="1">
      <c r="A250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70"/>
      <c r="M250" s="17"/>
      <c r="N250" s="70"/>
      <c r="O250" s="70"/>
      <c r="P250" s="70"/>
      <c r="Q250" s="17"/>
      <c r="R250" s="17"/>
      <c r="S250" s="42"/>
      <c r="T250" s="42"/>
    </row>
    <row r="251" spans="1:20" s="39" customFormat="1" ht="23.25" customHeight="1">
      <c r="A25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70"/>
      <c r="M251" s="17"/>
      <c r="N251" s="70"/>
      <c r="O251" s="70"/>
      <c r="P251" s="70"/>
      <c r="Q251" s="17"/>
      <c r="R251" s="17"/>
      <c r="S251" s="42"/>
      <c r="T251" s="42"/>
    </row>
    <row r="252" spans="1:20" s="39" customFormat="1" ht="23.25" customHeight="1">
      <c r="A252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70"/>
      <c r="M252" s="17"/>
      <c r="N252" s="70"/>
      <c r="O252" s="70"/>
      <c r="P252" s="70"/>
      <c r="Q252" s="17"/>
      <c r="R252" s="17"/>
      <c r="S252" s="42"/>
      <c r="T252" s="42"/>
    </row>
    <row r="253" spans="1:20" s="39" customFormat="1" ht="23.25" customHeight="1">
      <c r="A25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70"/>
      <c r="M253" s="17"/>
      <c r="N253" s="70"/>
      <c r="O253" s="70"/>
      <c r="P253" s="70"/>
      <c r="Q253" s="17"/>
      <c r="R253" s="17"/>
      <c r="S253" s="42"/>
      <c r="T253" s="42"/>
    </row>
    <row r="254" spans="1:20" s="39" customFormat="1" ht="23.25" customHeight="1">
      <c r="A254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70"/>
      <c r="M254" s="17"/>
      <c r="N254" s="70"/>
      <c r="O254" s="70"/>
      <c r="P254" s="70"/>
      <c r="Q254" s="17"/>
      <c r="R254" s="17"/>
      <c r="S254" s="42"/>
      <c r="T254" s="42"/>
    </row>
    <row r="255" spans="1:20" s="39" customFormat="1" ht="23.25" customHeight="1">
      <c r="A255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70"/>
      <c r="M255" s="17"/>
      <c r="N255" s="70"/>
      <c r="O255" s="70"/>
      <c r="P255" s="70"/>
      <c r="Q255" s="17"/>
      <c r="R255" s="17"/>
      <c r="S255" s="42"/>
      <c r="T255" s="42"/>
    </row>
    <row r="256" spans="1:20" s="39" customFormat="1">
      <c r="A25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70"/>
      <c r="M256" s="17"/>
      <c r="N256" s="70"/>
      <c r="O256" s="70"/>
      <c r="P256" s="70"/>
      <c r="Q256" s="17"/>
      <c r="R256" s="17"/>
      <c r="S256" s="42"/>
      <c r="T256" s="42"/>
    </row>
    <row r="257" spans="1:20" s="39" customFormat="1">
      <c r="A25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70"/>
      <c r="M257" s="17"/>
      <c r="N257" s="70"/>
      <c r="O257" s="70"/>
      <c r="P257" s="70"/>
      <c r="Q257" s="17"/>
      <c r="R257" s="17"/>
      <c r="S257" s="42"/>
      <c r="T257" s="42"/>
    </row>
    <row r="258" spans="1:20" s="39" customFormat="1">
      <c r="A258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70"/>
      <c r="M258" s="17"/>
      <c r="N258" s="70"/>
      <c r="O258" s="70"/>
      <c r="P258" s="70"/>
      <c r="Q258" s="17"/>
      <c r="R258" s="17"/>
      <c r="S258" s="42"/>
      <c r="T258" s="42"/>
    </row>
    <row r="259" spans="1:20" s="39" customFormat="1">
      <c r="A259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70"/>
      <c r="M259" s="17"/>
      <c r="N259" s="70"/>
      <c r="O259" s="70"/>
      <c r="P259" s="70"/>
      <c r="Q259" s="17"/>
      <c r="R259" s="17"/>
      <c r="S259" s="42"/>
      <c r="T259" s="42"/>
    </row>
    <row r="260" spans="1:20" s="39" customFormat="1">
      <c r="A260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70"/>
      <c r="M260" s="17"/>
      <c r="N260" s="70"/>
      <c r="O260" s="70"/>
      <c r="P260" s="70"/>
      <c r="Q260" s="17"/>
      <c r="R260" s="17"/>
      <c r="S260" s="42"/>
      <c r="T260" s="42"/>
    </row>
    <row r="261" spans="1:20" s="39" customFormat="1">
      <c r="A26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70"/>
      <c r="M261" s="17"/>
      <c r="N261" s="70"/>
      <c r="O261" s="70"/>
      <c r="P261" s="70"/>
      <c r="Q261" s="17"/>
      <c r="R261" s="17"/>
      <c r="S261" s="42"/>
      <c r="T261" s="42"/>
    </row>
    <row r="262" spans="1:20" s="39" customFormat="1">
      <c r="A262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70"/>
      <c r="M262" s="17"/>
      <c r="N262" s="70"/>
      <c r="O262" s="70"/>
      <c r="P262" s="70"/>
      <c r="Q262" s="17"/>
      <c r="R262" s="17"/>
      <c r="S262" s="42"/>
      <c r="T262" s="42"/>
    </row>
    <row r="263" spans="1:20" s="39" customFormat="1">
      <c r="A26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70"/>
      <c r="M263" s="17"/>
      <c r="N263" s="70"/>
      <c r="O263" s="70"/>
      <c r="P263" s="70"/>
      <c r="Q263" s="17"/>
      <c r="R263" s="17"/>
      <c r="S263" s="42"/>
      <c r="T263" s="42"/>
    </row>
    <row r="264" spans="1:20" s="39" customFormat="1">
      <c r="A264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70"/>
      <c r="M264" s="17"/>
      <c r="N264" s="70"/>
      <c r="O264" s="70"/>
      <c r="P264" s="70"/>
      <c r="Q264" s="17"/>
      <c r="R264" s="17"/>
      <c r="S264" s="42"/>
      <c r="T264" s="42"/>
    </row>
    <row r="265" spans="1:20" s="39" customFormat="1">
      <c r="A265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70"/>
      <c r="M265" s="17"/>
      <c r="N265" s="70"/>
      <c r="O265" s="70"/>
      <c r="P265" s="70"/>
      <c r="Q265" s="17"/>
      <c r="R265" s="17"/>
      <c r="S265" s="42"/>
      <c r="T265" s="42"/>
    </row>
    <row r="266" spans="1:20" s="39" customFormat="1">
      <c r="A26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70"/>
      <c r="M266" s="17"/>
      <c r="N266" s="70"/>
      <c r="O266" s="70"/>
      <c r="P266" s="70"/>
      <c r="Q266" s="17"/>
      <c r="R266" s="17"/>
      <c r="S266" s="42"/>
      <c r="T266" s="42"/>
    </row>
    <row r="267" spans="1:20" s="39" customFormat="1">
      <c r="A26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70"/>
      <c r="M267" s="17"/>
      <c r="N267" s="70"/>
      <c r="O267" s="70"/>
      <c r="P267" s="70"/>
      <c r="Q267" s="17"/>
      <c r="R267" s="17"/>
      <c r="S267" s="42"/>
      <c r="T267" s="42"/>
    </row>
    <row r="268" spans="1:20" s="39" customFormat="1">
      <c r="A268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70"/>
      <c r="M268" s="17"/>
      <c r="N268" s="70"/>
      <c r="O268" s="70"/>
      <c r="P268" s="70"/>
      <c r="Q268" s="17"/>
      <c r="R268" s="17"/>
      <c r="S268" s="42"/>
      <c r="T268" s="42"/>
    </row>
    <row r="269" spans="1:20" s="39" customFormat="1">
      <c r="A269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70"/>
      <c r="M269" s="17"/>
      <c r="N269" s="70"/>
      <c r="O269" s="70"/>
      <c r="P269" s="70"/>
      <c r="Q269" s="17"/>
      <c r="R269" s="17"/>
      <c r="S269" s="42"/>
      <c r="T269" s="42"/>
    </row>
    <row r="270" spans="1:20" s="39" customFormat="1">
      <c r="A270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70"/>
      <c r="M270" s="17"/>
      <c r="N270" s="70"/>
      <c r="O270" s="70"/>
      <c r="P270" s="70"/>
      <c r="Q270" s="17"/>
      <c r="R270" s="17"/>
      <c r="S270" s="42"/>
      <c r="T270" s="42"/>
    </row>
    <row r="271" spans="1:20" s="39" customFormat="1">
      <c r="A27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70"/>
      <c r="M271" s="17"/>
      <c r="N271" s="70"/>
      <c r="O271" s="70"/>
      <c r="P271" s="70"/>
      <c r="Q271" s="17"/>
      <c r="R271" s="17"/>
      <c r="S271" s="42"/>
      <c r="T271" s="42"/>
    </row>
    <row r="272" spans="1:20" s="39" customFormat="1">
      <c r="A272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70"/>
      <c r="M272" s="17"/>
      <c r="N272" s="70"/>
      <c r="O272" s="70"/>
      <c r="P272" s="70"/>
      <c r="Q272" s="17"/>
      <c r="R272" s="17"/>
      <c r="S272" s="42"/>
      <c r="T272" s="42"/>
    </row>
    <row r="273" spans="1:20" s="39" customFormat="1">
      <c r="A27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70"/>
      <c r="M273" s="17"/>
      <c r="N273" s="70"/>
      <c r="O273" s="70"/>
      <c r="P273" s="70"/>
      <c r="Q273" s="17"/>
      <c r="R273" s="17"/>
      <c r="S273" s="42"/>
      <c r="T273" s="42"/>
    </row>
    <row r="274" spans="1:20" s="39" customFormat="1">
      <c r="A274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70"/>
      <c r="M274" s="17"/>
      <c r="N274" s="70"/>
      <c r="O274" s="70"/>
      <c r="P274" s="70"/>
      <c r="Q274" s="17"/>
      <c r="R274" s="17"/>
      <c r="S274" s="42"/>
      <c r="T274" s="42"/>
    </row>
    <row r="275" spans="1:20" s="39" customFormat="1">
      <c r="A275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70"/>
      <c r="M275" s="17"/>
      <c r="N275" s="70"/>
      <c r="O275" s="70"/>
      <c r="P275" s="70"/>
      <c r="Q275" s="17"/>
      <c r="R275" s="17"/>
      <c r="S275" s="42"/>
      <c r="T275" s="42"/>
    </row>
    <row r="276" spans="1:20" s="39" customFormat="1">
      <c r="A276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70"/>
      <c r="M276" s="17"/>
      <c r="N276" s="70"/>
      <c r="O276" s="70"/>
      <c r="P276" s="70"/>
      <c r="Q276" s="17"/>
      <c r="R276" s="17"/>
      <c r="S276" s="42"/>
      <c r="T276" s="42"/>
    </row>
    <row r="277" spans="1:20" s="39" customFormat="1">
      <c r="A27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70"/>
      <c r="M277" s="17"/>
      <c r="N277" s="70"/>
      <c r="O277" s="70"/>
      <c r="P277" s="70"/>
      <c r="Q277" s="17"/>
      <c r="R277" s="17"/>
      <c r="S277" s="42"/>
      <c r="T277" s="42"/>
    </row>
    <row r="278" spans="1:20" s="39" customFormat="1">
      <c r="A278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70"/>
      <c r="M278" s="17"/>
      <c r="N278" s="70"/>
      <c r="O278" s="70"/>
      <c r="P278" s="70"/>
      <c r="Q278" s="17"/>
      <c r="R278" s="17"/>
      <c r="S278" s="42"/>
      <c r="T278" s="42"/>
    </row>
    <row r="279" spans="1:20" s="39" customFormat="1">
      <c r="A279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70"/>
      <c r="M279" s="17"/>
      <c r="N279" s="70"/>
      <c r="O279" s="70"/>
      <c r="P279" s="70"/>
      <c r="Q279" s="17"/>
      <c r="R279" s="17"/>
      <c r="S279" s="42"/>
      <c r="T279" s="42"/>
    </row>
    <row r="280" spans="1:20" s="39" customFormat="1">
      <c r="A280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70"/>
      <c r="M280" s="17"/>
      <c r="N280" s="70"/>
      <c r="O280" s="70"/>
      <c r="P280" s="70"/>
      <c r="Q280" s="17"/>
      <c r="R280" s="17"/>
      <c r="S280" s="42"/>
      <c r="T280" s="42"/>
    </row>
    <row r="281" spans="1:20" s="39" customFormat="1">
      <c r="A28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70"/>
      <c r="M281" s="17"/>
      <c r="N281" s="70"/>
      <c r="O281" s="70"/>
      <c r="P281" s="70"/>
      <c r="Q281" s="17"/>
      <c r="R281" s="17"/>
      <c r="S281" s="42"/>
      <c r="T281" s="42"/>
    </row>
    <row r="282" spans="1:20" s="39" customFormat="1">
      <c r="A282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70"/>
      <c r="M282" s="17"/>
      <c r="N282" s="70"/>
      <c r="O282" s="70"/>
      <c r="P282" s="70"/>
      <c r="Q282" s="17"/>
      <c r="R282" s="17"/>
      <c r="S282" s="42"/>
      <c r="T282" s="42"/>
    </row>
    <row r="283" spans="1:20" s="39" customFormat="1">
      <c r="A28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70"/>
      <c r="M283" s="17"/>
      <c r="N283" s="70"/>
      <c r="O283" s="70"/>
      <c r="P283" s="70"/>
      <c r="Q283" s="17"/>
      <c r="R283" s="17"/>
      <c r="S283" s="42"/>
      <c r="T283" s="42"/>
    </row>
    <row r="284" spans="1:20" s="39" customFormat="1">
      <c r="A284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70"/>
      <c r="M284" s="17"/>
      <c r="N284" s="70"/>
      <c r="O284" s="70"/>
      <c r="P284" s="70"/>
      <c r="Q284" s="17"/>
      <c r="R284" s="17"/>
      <c r="S284" s="42"/>
      <c r="T284" s="42"/>
    </row>
    <row r="285" spans="1:20" s="39" customFormat="1">
      <c r="A285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70"/>
      <c r="M285" s="17"/>
      <c r="N285" s="70"/>
      <c r="O285" s="70"/>
      <c r="P285" s="70"/>
      <c r="Q285" s="17"/>
      <c r="R285" s="17"/>
      <c r="S285" s="42"/>
      <c r="T285" s="42"/>
    </row>
    <row r="286" spans="1:20" s="39" customFormat="1">
      <c r="A286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70"/>
      <c r="M286" s="17"/>
      <c r="N286" s="70"/>
      <c r="O286" s="70"/>
      <c r="P286" s="70"/>
      <c r="Q286" s="17"/>
      <c r="R286" s="17"/>
      <c r="S286" s="42"/>
      <c r="T286" s="42"/>
    </row>
    <row r="287" spans="1:20" s="39" customFormat="1">
      <c r="A28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70"/>
      <c r="M287" s="17"/>
      <c r="N287" s="70"/>
      <c r="O287" s="70"/>
      <c r="P287" s="70"/>
      <c r="Q287" s="17"/>
      <c r="R287" s="17"/>
      <c r="S287" s="42"/>
      <c r="T287" s="42"/>
    </row>
    <row r="288" spans="1:20" s="39" customFormat="1">
      <c r="A288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70"/>
      <c r="M288" s="17"/>
      <c r="N288" s="70"/>
      <c r="O288" s="70"/>
      <c r="P288" s="70"/>
      <c r="Q288" s="17"/>
      <c r="R288" s="17"/>
      <c r="S288" s="42"/>
      <c r="T288" s="42"/>
    </row>
    <row r="289" spans="1:20" s="39" customFormat="1">
      <c r="A289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70"/>
      <c r="M289" s="17"/>
      <c r="N289" s="70"/>
      <c r="O289" s="70"/>
      <c r="P289" s="70"/>
      <c r="Q289" s="17"/>
      <c r="R289" s="17"/>
      <c r="S289" s="42"/>
      <c r="T289" s="42"/>
    </row>
    <row r="290" spans="1:20" s="39" customFormat="1">
      <c r="A290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70"/>
      <c r="M290" s="17"/>
      <c r="N290" s="70"/>
      <c r="O290" s="70"/>
      <c r="P290" s="70"/>
      <c r="Q290" s="17"/>
      <c r="R290" s="17"/>
      <c r="S290" s="42"/>
      <c r="T290" s="42"/>
    </row>
    <row r="291" spans="1:20" s="39" customFormat="1">
      <c r="A29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70"/>
      <c r="M291" s="17"/>
      <c r="N291" s="70"/>
      <c r="O291" s="70"/>
      <c r="P291" s="70"/>
      <c r="Q291" s="17"/>
      <c r="R291" s="17"/>
      <c r="S291" s="42"/>
      <c r="T291" s="42"/>
    </row>
    <row r="292" spans="1:20" s="39" customFormat="1">
      <c r="A292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70"/>
      <c r="M292" s="17"/>
      <c r="N292" s="70"/>
      <c r="O292" s="70"/>
      <c r="P292" s="70"/>
      <c r="Q292" s="17"/>
      <c r="R292" s="17"/>
      <c r="S292" s="42"/>
      <c r="T292" s="42"/>
    </row>
    <row r="293" spans="1:20" s="39" customFormat="1">
      <c r="A29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70"/>
      <c r="M293" s="17"/>
      <c r="N293" s="70"/>
      <c r="O293" s="70"/>
      <c r="P293" s="70"/>
      <c r="Q293" s="17"/>
      <c r="R293" s="17"/>
      <c r="S293" s="42"/>
      <c r="T293" s="42"/>
    </row>
    <row r="294" spans="1:20" s="39" customFormat="1">
      <c r="A294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70"/>
      <c r="M294" s="17"/>
      <c r="N294" s="70"/>
      <c r="O294" s="70"/>
      <c r="P294" s="70"/>
      <c r="Q294" s="17"/>
      <c r="R294" s="17"/>
      <c r="S294" s="42"/>
      <c r="T294" s="42"/>
    </row>
    <row r="295" spans="1:20" s="39" customFormat="1">
      <c r="A295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70"/>
      <c r="M295" s="17"/>
      <c r="N295" s="70"/>
      <c r="O295" s="70"/>
      <c r="P295" s="70"/>
      <c r="Q295" s="17"/>
      <c r="R295" s="17"/>
      <c r="S295" s="42"/>
      <c r="T295" s="42"/>
    </row>
    <row r="296" spans="1:20" s="39" customFormat="1">
      <c r="A296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70"/>
      <c r="M296" s="17"/>
      <c r="N296" s="70"/>
      <c r="O296" s="70"/>
      <c r="P296" s="70"/>
      <c r="Q296" s="17"/>
      <c r="R296" s="17"/>
      <c r="S296" s="42"/>
      <c r="T296" s="42"/>
    </row>
    <row r="297" spans="1:20" s="39" customFormat="1">
      <c r="A29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70"/>
      <c r="M297" s="17"/>
      <c r="N297" s="70"/>
      <c r="O297" s="70"/>
      <c r="P297" s="70"/>
      <c r="Q297" s="17"/>
      <c r="R297" s="17"/>
      <c r="S297" s="42"/>
      <c r="T297" s="42"/>
    </row>
    <row r="298" spans="1:20" s="39" customFormat="1">
      <c r="A298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70"/>
      <c r="M298" s="17"/>
      <c r="N298" s="70"/>
      <c r="O298" s="70"/>
      <c r="P298" s="70"/>
      <c r="Q298" s="17"/>
      <c r="R298" s="17"/>
      <c r="S298" s="42"/>
      <c r="T298" s="42"/>
    </row>
    <row r="299" spans="1:20" s="39" customFormat="1">
      <c r="A299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70"/>
      <c r="M299" s="17"/>
      <c r="N299" s="70"/>
      <c r="O299" s="70"/>
      <c r="P299" s="70"/>
      <c r="Q299" s="17"/>
      <c r="R299" s="17"/>
      <c r="S299" s="42"/>
      <c r="T299" s="42"/>
    </row>
    <row r="300" spans="1:20" s="39" customFormat="1">
      <c r="A300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70"/>
      <c r="M300" s="17"/>
      <c r="N300" s="70"/>
      <c r="O300" s="70"/>
      <c r="P300" s="70"/>
      <c r="Q300" s="17"/>
      <c r="R300" s="17"/>
      <c r="S300" s="42"/>
      <c r="T300" s="42"/>
    </row>
    <row r="301" spans="1:20" s="39" customFormat="1">
      <c r="A301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70"/>
      <c r="M301" s="17"/>
      <c r="N301" s="70"/>
      <c r="O301" s="70"/>
      <c r="P301" s="70"/>
      <c r="Q301" s="17"/>
      <c r="R301" s="17"/>
      <c r="S301" s="42"/>
      <c r="T301" s="42"/>
    </row>
    <row r="302" spans="1:20" s="39" customFormat="1">
      <c r="A302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70"/>
      <c r="M302" s="17"/>
      <c r="N302" s="70"/>
      <c r="O302" s="70"/>
      <c r="P302" s="70"/>
      <c r="Q302" s="17"/>
      <c r="R302" s="17"/>
      <c r="S302" s="42"/>
      <c r="T302" s="42"/>
    </row>
    <row r="303" spans="1:20" s="39" customFormat="1">
      <c r="A30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70"/>
      <c r="M303" s="17"/>
      <c r="N303" s="70"/>
      <c r="O303" s="70"/>
      <c r="P303" s="70"/>
      <c r="Q303" s="17"/>
      <c r="R303" s="17"/>
      <c r="S303" s="42"/>
      <c r="T303" s="42"/>
    </row>
    <row r="304" spans="1:20" s="39" customFormat="1">
      <c r="A304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70"/>
      <c r="M304" s="17"/>
      <c r="N304" s="70"/>
      <c r="O304" s="70"/>
      <c r="P304" s="70"/>
      <c r="Q304" s="17"/>
      <c r="R304" s="17"/>
      <c r="S304" s="42"/>
      <c r="T304" s="42"/>
    </row>
    <row r="305" spans="1:20" s="39" customFormat="1">
      <c r="A305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70"/>
      <c r="M305" s="17"/>
      <c r="N305" s="70"/>
      <c r="O305" s="70"/>
      <c r="P305" s="70"/>
      <c r="Q305" s="17"/>
      <c r="R305" s="17"/>
      <c r="S305" s="42"/>
      <c r="T305" s="42"/>
    </row>
    <row r="306" spans="1:20" s="39" customFormat="1">
      <c r="A30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70"/>
      <c r="M306" s="17"/>
      <c r="N306" s="70"/>
      <c r="O306" s="70"/>
      <c r="P306" s="70"/>
      <c r="Q306" s="17"/>
      <c r="R306" s="17"/>
      <c r="S306" s="42"/>
      <c r="T306" s="42"/>
    </row>
    <row r="307" spans="1:20" s="39" customFormat="1">
      <c r="A30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70"/>
      <c r="M307" s="17"/>
      <c r="N307" s="70"/>
      <c r="O307" s="70"/>
      <c r="P307" s="70"/>
      <c r="Q307" s="17"/>
      <c r="R307" s="17"/>
      <c r="S307" s="42"/>
      <c r="T307" s="42"/>
    </row>
    <row r="308" spans="1:20" s="39" customFormat="1">
      <c r="A308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70"/>
      <c r="M308" s="17"/>
      <c r="N308" s="70"/>
      <c r="O308" s="70"/>
      <c r="P308" s="70"/>
      <c r="Q308" s="17"/>
      <c r="R308" s="17"/>
      <c r="S308" s="42"/>
      <c r="T308" s="42"/>
    </row>
    <row r="309" spans="1:20" s="39" customFormat="1">
      <c r="A309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70"/>
      <c r="M309" s="17"/>
      <c r="N309" s="70"/>
      <c r="O309" s="70"/>
      <c r="P309" s="70"/>
      <c r="Q309" s="17"/>
      <c r="R309" s="17"/>
      <c r="S309" s="42"/>
      <c r="T309" s="42"/>
    </row>
    <row r="310" spans="1:20" s="39" customFormat="1">
      <c r="A310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70"/>
      <c r="M310" s="17"/>
      <c r="N310" s="70"/>
      <c r="O310" s="70"/>
      <c r="P310" s="70"/>
      <c r="Q310" s="17"/>
      <c r="R310" s="17"/>
      <c r="S310" s="42"/>
      <c r="T310" s="42"/>
    </row>
    <row r="311" spans="1:20" s="39" customFormat="1">
      <c r="A311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70"/>
      <c r="M311" s="17"/>
      <c r="N311" s="70"/>
      <c r="O311" s="70"/>
      <c r="P311" s="70"/>
      <c r="Q311" s="17"/>
      <c r="R311" s="17"/>
      <c r="S311" s="42"/>
      <c r="T311" s="42"/>
    </row>
    <row r="312" spans="1:20" s="39" customFormat="1">
      <c r="A312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70"/>
      <c r="M312" s="17"/>
      <c r="N312" s="70"/>
      <c r="O312" s="70"/>
      <c r="P312" s="70"/>
      <c r="Q312" s="17"/>
      <c r="R312" s="17"/>
      <c r="S312" s="42"/>
      <c r="T312" s="42"/>
    </row>
    <row r="313" spans="1:20" s="39" customFormat="1">
      <c r="A31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70"/>
      <c r="M313" s="17"/>
      <c r="N313" s="70"/>
      <c r="O313" s="70"/>
      <c r="P313" s="70"/>
      <c r="Q313" s="17"/>
      <c r="R313" s="17"/>
      <c r="S313" s="42"/>
      <c r="T313" s="42"/>
    </row>
    <row r="314" spans="1:20" s="39" customFormat="1">
      <c r="A314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70"/>
      <c r="M314" s="17"/>
      <c r="N314" s="70"/>
      <c r="O314" s="70"/>
      <c r="P314" s="70"/>
      <c r="Q314" s="17"/>
      <c r="R314" s="17"/>
      <c r="S314" s="42"/>
      <c r="T314" s="42"/>
    </row>
    <row r="315" spans="1:20" s="39" customFormat="1">
      <c r="A315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70"/>
      <c r="M315" s="17"/>
      <c r="N315" s="70"/>
      <c r="O315" s="70"/>
      <c r="P315" s="70"/>
      <c r="Q315" s="17"/>
      <c r="R315" s="17"/>
      <c r="S315" s="42"/>
      <c r="T315" s="42"/>
    </row>
    <row r="316" spans="1:20" s="39" customFormat="1">
      <c r="A316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70"/>
      <c r="M316" s="17"/>
      <c r="N316" s="70"/>
      <c r="O316" s="70"/>
      <c r="P316" s="70"/>
      <c r="Q316" s="17"/>
      <c r="R316" s="17"/>
      <c r="S316" s="42"/>
      <c r="T316" s="42"/>
    </row>
    <row r="317" spans="1:20" s="39" customFormat="1">
      <c r="A3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70"/>
      <c r="M317" s="17"/>
      <c r="N317" s="70"/>
      <c r="O317" s="70"/>
      <c r="P317" s="70"/>
      <c r="Q317" s="17"/>
      <c r="R317" s="17"/>
      <c r="S317" s="42"/>
      <c r="T317" s="42"/>
    </row>
    <row r="318" spans="1:20" s="39" customFormat="1">
      <c r="A318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70"/>
      <c r="M318" s="17"/>
      <c r="N318" s="70"/>
      <c r="O318" s="70"/>
      <c r="P318" s="70"/>
      <c r="Q318" s="17"/>
      <c r="R318" s="17"/>
      <c r="S318" s="42"/>
      <c r="T318" s="42"/>
    </row>
    <row r="319" spans="1:20" s="39" customFormat="1">
      <c r="A319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70"/>
      <c r="M319" s="17"/>
      <c r="N319" s="70"/>
      <c r="O319" s="70"/>
      <c r="P319" s="70"/>
      <c r="Q319" s="17"/>
      <c r="R319" s="17"/>
      <c r="S319" s="42"/>
      <c r="T319" s="42"/>
    </row>
    <row r="320" spans="1:20" s="39" customFormat="1">
      <c r="A320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70"/>
      <c r="M320" s="17"/>
      <c r="N320" s="70"/>
      <c r="O320" s="70"/>
      <c r="P320" s="70"/>
      <c r="Q320" s="17"/>
      <c r="R320" s="17"/>
      <c r="S320" s="42"/>
      <c r="T320" s="42"/>
    </row>
    <row r="321" spans="1:20" s="39" customFormat="1">
      <c r="A321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70"/>
      <c r="M321" s="17"/>
      <c r="N321" s="70"/>
      <c r="O321" s="70"/>
      <c r="P321" s="70"/>
      <c r="Q321" s="17"/>
      <c r="R321" s="17"/>
      <c r="S321" s="42"/>
      <c r="T321" s="42"/>
    </row>
    <row r="322" spans="1:20" s="39" customFormat="1">
      <c r="A322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70"/>
      <c r="M322" s="17"/>
      <c r="N322" s="70"/>
      <c r="O322" s="70"/>
      <c r="P322" s="70"/>
      <c r="Q322" s="17"/>
      <c r="R322" s="17"/>
      <c r="S322" s="42"/>
      <c r="T322" s="42"/>
    </row>
    <row r="323" spans="1:20" s="39" customFormat="1">
      <c r="A32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70"/>
      <c r="M323" s="17"/>
      <c r="N323" s="70"/>
      <c r="O323" s="70"/>
      <c r="P323" s="70"/>
      <c r="Q323" s="17"/>
      <c r="R323" s="17"/>
      <c r="S323" s="42"/>
      <c r="T323" s="42"/>
    </row>
    <row r="324" spans="1:20" s="39" customFormat="1">
      <c r="A324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70"/>
      <c r="M324" s="17"/>
      <c r="N324" s="70"/>
      <c r="O324" s="70"/>
      <c r="P324" s="70"/>
      <c r="Q324" s="17"/>
      <c r="R324" s="17"/>
      <c r="S324" s="42"/>
      <c r="T324" s="42"/>
    </row>
    <row r="325" spans="1:20" s="39" customFormat="1">
      <c r="A325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70"/>
      <c r="M325" s="17"/>
      <c r="N325" s="70"/>
      <c r="O325" s="70"/>
      <c r="P325" s="70"/>
      <c r="Q325" s="17"/>
      <c r="R325" s="17"/>
      <c r="S325" s="42"/>
      <c r="T325" s="42"/>
    </row>
    <row r="326" spans="1:20" s="39" customFormat="1">
      <c r="A326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70"/>
      <c r="M326" s="17"/>
      <c r="N326" s="70"/>
      <c r="O326" s="70"/>
      <c r="P326" s="70"/>
      <c r="Q326" s="17"/>
      <c r="R326" s="17"/>
      <c r="S326" s="42"/>
      <c r="T326" s="42"/>
    </row>
    <row r="327" spans="1:20" s="39" customFormat="1">
      <c r="A32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70"/>
      <c r="M327" s="17"/>
      <c r="N327" s="70"/>
      <c r="O327" s="70"/>
      <c r="P327" s="70"/>
      <c r="Q327" s="17"/>
      <c r="R327" s="17"/>
      <c r="S327" s="42"/>
      <c r="T327" s="42"/>
    </row>
    <row r="328" spans="1:20" s="39" customFormat="1">
      <c r="A328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70"/>
      <c r="M328" s="17"/>
      <c r="N328" s="70"/>
      <c r="O328" s="70"/>
      <c r="P328" s="70"/>
      <c r="Q328" s="17"/>
      <c r="R328" s="17"/>
      <c r="S328" s="42"/>
      <c r="T328" s="42"/>
    </row>
    <row r="329" spans="1:20" s="39" customFormat="1">
      <c r="A329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70"/>
      <c r="M329" s="17"/>
      <c r="N329" s="70"/>
      <c r="O329" s="70"/>
      <c r="P329" s="70"/>
      <c r="Q329" s="17"/>
      <c r="R329" s="17"/>
      <c r="S329" s="42"/>
      <c r="T329" s="42"/>
    </row>
    <row r="330" spans="1:20" s="39" customFormat="1">
      <c r="A330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70"/>
      <c r="M330" s="17"/>
      <c r="N330" s="70"/>
      <c r="O330" s="70"/>
      <c r="P330" s="70"/>
      <c r="Q330" s="17"/>
      <c r="R330" s="17"/>
      <c r="S330" s="42"/>
      <c r="T330" s="42"/>
    </row>
    <row r="331" spans="1:20" s="39" customFormat="1">
      <c r="A331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70"/>
      <c r="M331" s="17"/>
      <c r="N331" s="70"/>
      <c r="O331" s="70"/>
      <c r="P331" s="70"/>
      <c r="Q331" s="17"/>
      <c r="R331" s="17"/>
      <c r="S331" s="42"/>
      <c r="T331" s="42"/>
    </row>
    <row r="332" spans="1:20" s="39" customFormat="1">
      <c r="A332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70"/>
      <c r="M332" s="17"/>
      <c r="N332" s="70"/>
      <c r="O332" s="70"/>
      <c r="P332" s="70"/>
      <c r="Q332" s="17"/>
      <c r="R332" s="17"/>
      <c r="S332" s="42"/>
      <c r="T332" s="42"/>
    </row>
    <row r="333" spans="1:20" s="39" customFormat="1">
      <c r="A333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70"/>
      <c r="M333" s="17"/>
      <c r="N333" s="70"/>
      <c r="O333" s="70"/>
      <c r="P333" s="70"/>
      <c r="Q333" s="17"/>
      <c r="R333" s="17"/>
      <c r="S333" s="42"/>
      <c r="T333" s="42"/>
    </row>
    <row r="334" spans="1:20" s="39" customFormat="1">
      <c r="A334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70"/>
      <c r="M334" s="17"/>
      <c r="N334" s="70"/>
      <c r="O334" s="70"/>
      <c r="P334" s="70"/>
      <c r="Q334" s="17"/>
      <c r="R334" s="17"/>
      <c r="S334" s="42"/>
      <c r="T334" s="42"/>
    </row>
    <row r="335" spans="1:20" s="39" customFormat="1">
      <c r="A335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70"/>
      <c r="M335" s="17"/>
      <c r="N335" s="70"/>
      <c r="O335" s="70"/>
      <c r="P335" s="70"/>
      <c r="Q335" s="17"/>
      <c r="R335" s="17"/>
      <c r="S335" s="42"/>
      <c r="T335" s="42"/>
    </row>
    <row r="336" spans="1:20" s="39" customFormat="1">
      <c r="A336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70"/>
      <c r="M336" s="17"/>
      <c r="N336" s="70"/>
      <c r="O336" s="70"/>
      <c r="P336" s="70"/>
      <c r="Q336" s="17"/>
      <c r="R336" s="17"/>
      <c r="S336" s="42"/>
      <c r="T336" s="42"/>
    </row>
    <row r="337" spans="1:20" s="39" customFormat="1">
      <c r="A33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70"/>
      <c r="M337" s="17"/>
      <c r="N337" s="70"/>
      <c r="O337" s="70"/>
      <c r="P337" s="70"/>
      <c r="Q337" s="17"/>
      <c r="R337" s="17"/>
      <c r="S337" s="42"/>
      <c r="T337" s="42"/>
    </row>
    <row r="338" spans="1:20" s="39" customFormat="1">
      <c r="A338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70"/>
      <c r="M338" s="17"/>
      <c r="N338" s="70"/>
      <c r="O338" s="70"/>
      <c r="P338" s="70"/>
      <c r="Q338" s="17"/>
      <c r="R338" s="17"/>
      <c r="S338" s="42"/>
      <c r="T338" s="42"/>
    </row>
    <row r="339" spans="1:20" s="39" customFormat="1">
      <c r="A339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70"/>
      <c r="M339" s="17"/>
      <c r="N339" s="70"/>
      <c r="O339" s="70"/>
      <c r="P339" s="70"/>
      <c r="Q339" s="17"/>
      <c r="R339" s="17"/>
      <c r="S339" s="42"/>
      <c r="T339" s="42"/>
    </row>
    <row r="340" spans="1:20" s="39" customFormat="1">
      <c r="A340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70"/>
      <c r="M340" s="17"/>
      <c r="N340" s="70"/>
      <c r="O340" s="70"/>
      <c r="P340" s="70"/>
      <c r="Q340" s="17"/>
      <c r="R340" s="17"/>
      <c r="S340" s="42"/>
      <c r="T340" s="42"/>
    </row>
    <row r="341" spans="1:20" s="39" customFormat="1">
      <c r="A341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70"/>
      <c r="M341" s="17"/>
      <c r="N341" s="70"/>
      <c r="O341" s="70"/>
      <c r="P341" s="70"/>
      <c r="Q341" s="17"/>
      <c r="R341" s="17"/>
      <c r="S341" s="42"/>
      <c r="T341" s="42"/>
    </row>
    <row r="342" spans="1:20" s="39" customFormat="1">
      <c r="A342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70"/>
      <c r="M342" s="17"/>
      <c r="N342" s="70"/>
      <c r="O342" s="70"/>
      <c r="P342" s="70"/>
      <c r="Q342" s="17"/>
      <c r="R342" s="17"/>
      <c r="S342" s="42"/>
      <c r="T342" s="42"/>
    </row>
    <row r="343" spans="1:20" s="39" customFormat="1">
      <c r="A343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70"/>
      <c r="M343" s="17"/>
      <c r="N343" s="70"/>
      <c r="O343" s="70"/>
      <c r="P343" s="70"/>
      <c r="Q343" s="17"/>
      <c r="R343" s="17"/>
      <c r="S343" s="42"/>
      <c r="T343" s="42"/>
    </row>
    <row r="344" spans="1:20" s="39" customFormat="1">
      <c r="A344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70"/>
      <c r="M344" s="17"/>
      <c r="N344" s="70"/>
      <c r="O344" s="70"/>
      <c r="P344" s="70"/>
      <c r="Q344" s="17"/>
      <c r="R344" s="17"/>
      <c r="S344" s="42"/>
      <c r="T344" s="42"/>
    </row>
    <row r="345" spans="1:20" s="39" customFormat="1">
      <c r="A345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70"/>
      <c r="M345" s="17"/>
      <c r="N345" s="70"/>
      <c r="O345" s="70"/>
      <c r="P345" s="70"/>
      <c r="Q345" s="17"/>
      <c r="R345" s="17"/>
      <c r="S345" s="42"/>
      <c r="T345" s="42"/>
    </row>
    <row r="346" spans="1:20" s="39" customFormat="1">
      <c r="A346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70"/>
      <c r="M346" s="17"/>
      <c r="N346" s="70"/>
      <c r="O346" s="70"/>
      <c r="P346" s="70"/>
      <c r="Q346" s="17"/>
      <c r="R346" s="17"/>
      <c r="S346" s="42"/>
      <c r="T346" s="42"/>
    </row>
    <row r="347" spans="1:20" s="39" customFormat="1">
      <c r="A34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70"/>
      <c r="M347" s="17"/>
      <c r="N347" s="70"/>
      <c r="O347" s="70"/>
      <c r="P347" s="70"/>
      <c r="Q347" s="17"/>
      <c r="R347" s="17"/>
      <c r="S347" s="42"/>
      <c r="T347" s="42"/>
    </row>
    <row r="348" spans="1:20" s="39" customFormat="1">
      <c r="A348"/>
      <c r="B348" s="316"/>
      <c r="C348" s="316"/>
      <c r="D348" s="316"/>
      <c r="E348" s="316"/>
      <c r="F348" s="316"/>
      <c r="G348" s="316"/>
      <c r="H348" s="316"/>
      <c r="I348" s="316"/>
      <c r="J348" s="316"/>
      <c r="K348" s="316"/>
      <c r="L348" s="223"/>
      <c r="M348" s="316"/>
      <c r="N348" s="223"/>
      <c r="O348" s="223"/>
      <c r="P348" s="223"/>
      <c r="Q348" s="316"/>
      <c r="R348" s="316"/>
      <c r="S348" s="377"/>
      <c r="T348" s="377"/>
    </row>
    <row r="349" spans="1:20" s="39" customFormat="1">
      <c r="A349"/>
      <c r="B349" s="316"/>
      <c r="C349" s="316"/>
      <c r="D349" s="316"/>
      <c r="E349" s="316"/>
      <c r="F349" s="316"/>
      <c r="G349" s="316"/>
      <c r="H349" s="316"/>
      <c r="I349" s="316"/>
      <c r="J349" s="316"/>
      <c r="K349" s="316"/>
      <c r="L349" s="223"/>
      <c r="M349" s="316"/>
      <c r="N349" s="223"/>
      <c r="O349" s="223"/>
      <c r="P349" s="223"/>
      <c r="Q349" s="316"/>
      <c r="R349" s="316"/>
      <c r="S349" s="377"/>
      <c r="T349" s="377"/>
    </row>
    <row r="350" spans="1:20" s="39" customFormat="1">
      <c r="A350"/>
      <c r="B350" s="316"/>
      <c r="C350" s="316"/>
      <c r="D350" s="316"/>
      <c r="E350" s="316"/>
      <c r="F350" s="316"/>
      <c r="G350" s="316"/>
      <c r="H350" s="316"/>
      <c r="I350" s="316"/>
      <c r="J350" s="316"/>
      <c r="K350" s="316"/>
      <c r="L350" s="223"/>
      <c r="M350" s="316"/>
      <c r="N350" s="223"/>
      <c r="O350" s="223"/>
      <c r="P350" s="223"/>
      <c r="Q350" s="316"/>
      <c r="R350" s="316"/>
      <c r="S350" s="377"/>
      <c r="T350" s="377"/>
    </row>
    <row r="351" spans="1:20" s="39" customFormat="1">
      <c r="A351"/>
      <c r="B351" s="316"/>
      <c r="C351" s="316"/>
      <c r="D351" s="316"/>
      <c r="E351" s="316"/>
      <c r="F351" s="316"/>
      <c r="G351" s="316"/>
      <c r="H351" s="316"/>
      <c r="I351" s="316"/>
      <c r="J351" s="316"/>
      <c r="K351" s="316"/>
      <c r="L351" s="223"/>
      <c r="M351" s="316"/>
      <c r="N351" s="223"/>
      <c r="O351" s="223"/>
      <c r="P351" s="223"/>
      <c r="Q351" s="316"/>
      <c r="R351" s="316"/>
      <c r="S351" s="377"/>
      <c r="T351" s="377"/>
    </row>
    <row r="352" spans="1:20" s="39" customFormat="1">
      <c r="A352"/>
      <c r="B352" s="316"/>
      <c r="C352" s="316"/>
      <c r="D352" s="316"/>
      <c r="E352" s="316"/>
      <c r="F352" s="316"/>
      <c r="G352" s="316"/>
      <c r="H352" s="316"/>
      <c r="I352" s="316"/>
      <c r="J352" s="316"/>
      <c r="K352" s="316"/>
      <c r="L352" s="223"/>
      <c r="M352" s="316"/>
      <c r="N352" s="223"/>
      <c r="O352" s="223"/>
      <c r="P352" s="223"/>
      <c r="Q352" s="316"/>
      <c r="R352" s="316"/>
      <c r="S352" s="377"/>
      <c r="T352" s="377"/>
    </row>
    <row r="353" spans="1:20" s="39" customFormat="1">
      <c r="A353"/>
      <c r="B353" s="316"/>
      <c r="C353" s="316"/>
      <c r="D353" s="316"/>
      <c r="E353" s="316"/>
      <c r="F353" s="316"/>
      <c r="G353" s="316"/>
      <c r="H353" s="316"/>
      <c r="I353" s="316"/>
      <c r="J353" s="316"/>
      <c r="K353" s="316"/>
      <c r="L353" s="223"/>
      <c r="M353" s="316"/>
      <c r="N353" s="223"/>
      <c r="O353" s="223"/>
      <c r="P353" s="223"/>
      <c r="Q353" s="316"/>
      <c r="R353" s="316"/>
      <c r="S353" s="377"/>
      <c r="T353" s="377"/>
    </row>
    <row r="354" spans="1:20" s="39" customFormat="1">
      <c r="A354"/>
      <c r="B354" s="316"/>
      <c r="C354" s="316"/>
      <c r="D354" s="316"/>
      <c r="E354" s="316"/>
      <c r="F354" s="316"/>
      <c r="G354" s="316"/>
      <c r="H354" s="316"/>
      <c r="I354" s="316"/>
      <c r="J354" s="316"/>
      <c r="K354" s="316"/>
      <c r="L354" s="223"/>
      <c r="M354" s="316"/>
      <c r="N354" s="223"/>
      <c r="O354" s="223"/>
      <c r="P354" s="223"/>
      <c r="Q354" s="316"/>
      <c r="R354" s="316"/>
      <c r="S354" s="377"/>
      <c r="T354" s="377"/>
    </row>
    <row r="355" spans="1:20" s="39" customFormat="1">
      <c r="A355"/>
      <c r="B355" s="316"/>
      <c r="C355" s="316"/>
      <c r="D355" s="316"/>
      <c r="E355" s="316"/>
      <c r="F355" s="316"/>
      <c r="G355" s="316"/>
      <c r="H355" s="316"/>
      <c r="I355" s="316"/>
      <c r="J355" s="316"/>
      <c r="K355" s="316"/>
      <c r="L355" s="223"/>
      <c r="M355" s="316"/>
      <c r="N355" s="223"/>
      <c r="O355" s="223"/>
      <c r="P355" s="223"/>
      <c r="Q355" s="316"/>
      <c r="R355" s="316"/>
      <c r="S355" s="377"/>
      <c r="T355" s="377"/>
    </row>
    <row r="356" spans="1:20" s="39" customFormat="1">
      <c r="A356"/>
      <c r="B356" s="316"/>
      <c r="C356" s="316"/>
      <c r="D356" s="316"/>
      <c r="E356" s="316"/>
      <c r="F356" s="316"/>
      <c r="G356" s="316"/>
      <c r="H356" s="316"/>
      <c r="I356" s="316"/>
      <c r="J356" s="316"/>
      <c r="K356" s="316"/>
      <c r="L356" s="223"/>
      <c r="M356" s="316"/>
      <c r="N356" s="223"/>
      <c r="O356" s="223"/>
      <c r="P356" s="223"/>
      <c r="Q356" s="316"/>
      <c r="R356" s="316"/>
      <c r="S356" s="377"/>
      <c r="T356" s="377"/>
    </row>
    <row r="357" spans="1:20" s="39" customFormat="1">
      <c r="A357"/>
      <c r="B357" s="316"/>
      <c r="C357" s="316"/>
      <c r="D357" s="316"/>
      <c r="E357" s="316"/>
      <c r="F357" s="316"/>
      <c r="G357" s="316"/>
      <c r="H357" s="316"/>
      <c r="I357" s="316"/>
      <c r="J357" s="316"/>
      <c r="K357" s="316"/>
      <c r="L357" s="223"/>
      <c r="M357" s="316"/>
      <c r="N357" s="223"/>
      <c r="O357" s="223"/>
      <c r="P357" s="223"/>
      <c r="Q357" s="316"/>
      <c r="R357" s="316"/>
      <c r="S357" s="377"/>
      <c r="T357" s="377"/>
    </row>
    <row r="358" spans="1:20" s="39" customFormat="1">
      <c r="A358"/>
      <c r="B358" s="316"/>
      <c r="C358" s="316"/>
      <c r="D358" s="316"/>
      <c r="E358" s="316"/>
      <c r="F358" s="316"/>
      <c r="G358" s="316"/>
      <c r="H358" s="316"/>
      <c r="I358" s="316"/>
      <c r="J358" s="316"/>
      <c r="K358" s="316"/>
      <c r="L358" s="223"/>
      <c r="M358" s="316"/>
      <c r="N358" s="223"/>
      <c r="O358" s="223"/>
      <c r="P358" s="223"/>
      <c r="Q358" s="316"/>
      <c r="R358" s="316"/>
      <c r="S358" s="377"/>
      <c r="T358" s="377"/>
    </row>
    <row r="359" spans="1:20" s="39" customFormat="1">
      <c r="A359"/>
      <c r="B359" s="316"/>
      <c r="C359" s="316"/>
      <c r="D359" s="316"/>
      <c r="E359" s="316"/>
      <c r="F359" s="316"/>
      <c r="G359" s="316"/>
      <c r="H359" s="316"/>
      <c r="I359" s="316"/>
      <c r="J359" s="316"/>
      <c r="K359" s="316"/>
      <c r="L359" s="223"/>
      <c r="M359" s="316"/>
      <c r="N359" s="223"/>
      <c r="O359" s="223"/>
      <c r="P359" s="223"/>
      <c r="Q359" s="316"/>
      <c r="R359" s="316"/>
      <c r="S359" s="377"/>
      <c r="T359" s="377"/>
    </row>
    <row r="360" spans="1:20" s="39" customFormat="1">
      <c r="A360"/>
      <c r="B360" s="316"/>
      <c r="C360" s="316"/>
      <c r="D360" s="316"/>
      <c r="E360" s="316"/>
      <c r="F360" s="316"/>
      <c r="G360" s="316"/>
      <c r="H360" s="316"/>
      <c r="I360" s="316"/>
      <c r="J360" s="316"/>
      <c r="K360" s="316"/>
      <c r="L360" s="223"/>
      <c r="M360" s="316"/>
      <c r="N360" s="223"/>
      <c r="O360" s="223"/>
      <c r="P360" s="223"/>
      <c r="Q360" s="316"/>
      <c r="R360" s="316"/>
      <c r="S360" s="377"/>
      <c r="T360" s="377"/>
    </row>
    <row r="361" spans="1:20" s="39" customFormat="1">
      <c r="A361"/>
      <c r="B361" s="316"/>
      <c r="C361" s="316"/>
      <c r="D361" s="316"/>
      <c r="E361" s="316"/>
      <c r="F361" s="316"/>
      <c r="G361" s="316"/>
      <c r="H361" s="316"/>
      <c r="I361" s="316"/>
      <c r="J361" s="316"/>
      <c r="K361" s="316"/>
      <c r="L361" s="223"/>
      <c r="M361" s="316"/>
      <c r="N361" s="223"/>
      <c r="O361" s="223"/>
      <c r="P361" s="223"/>
      <c r="Q361" s="316"/>
      <c r="R361" s="316"/>
      <c r="S361" s="377"/>
      <c r="T361" s="377"/>
    </row>
    <row r="362" spans="1:20" s="39" customFormat="1">
      <c r="A362"/>
      <c r="B362" s="316"/>
      <c r="C362" s="316"/>
      <c r="D362" s="316"/>
      <c r="E362" s="316"/>
      <c r="F362" s="316"/>
      <c r="G362" s="316"/>
      <c r="H362" s="316"/>
      <c r="I362" s="316"/>
      <c r="J362" s="316"/>
      <c r="K362" s="316"/>
      <c r="L362" s="223"/>
      <c r="M362" s="316"/>
      <c r="N362" s="223"/>
      <c r="O362" s="223"/>
      <c r="P362" s="223"/>
      <c r="Q362" s="316"/>
      <c r="R362" s="316"/>
      <c r="S362" s="377"/>
      <c r="T362" s="377"/>
    </row>
    <row r="363" spans="1:20" s="39" customFormat="1">
      <c r="A363"/>
      <c r="B363" s="316"/>
      <c r="C363" s="316"/>
      <c r="D363" s="316"/>
      <c r="E363" s="316"/>
      <c r="F363" s="316"/>
      <c r="G363" s="316"/>
      <c r="H363" s="316"/>
      <c r="I363" s="316"/>
      <c r="J363" s="316"/>
      <c r="K363" s="316"/>
      <c r="L363" s="223"/>
      <c r="M363" s="316"/>
      <c r="N363" s="223"/>
      <c r="O363" s="223"/>
      <c r="P363" s="223"/>
      <c r="Q363" s="316"/>
      <c r="R363" s="316"/>
      <c r="S363" s="377"/>
      <c r="T363" s="377"/>
    </row>
    <row r="364" spans="1:20" s="39" customFormat="1">
      <c r="A364"/>
      <c r="B364" s="377"/>
      <c r="C364" s="377"/>
      <c r="D364" s="377"/>
      <c r="E364" s="377"/>
      <c r="F364" s="377"/>
      <c r="G364" s="377"/>
      <c r="H364" s="377"/>
      <c r="I364" s="377"/>
      <c r="J364" s="377"/>
      <c r="K364" s="377"/>
      <c r="L364" s="469"/>
      <c r="M364" s="377"/>
      <c r="N364" s="469"/>
      <c r="O364" s="469"/>
      <c r="P364" s="469"/>
      <c r="Q364" s="377"/>
      <c r="R364" s="377"/>
      <c r="S364" s="377"/>
      <c r="T364" s="377"/>
    </row>
    <row r="365" spans="1:20" s="39" customFormat="1">
      <c r="A365"/>
      <c r="B365" s="377"/>
      <c r="C365" s="377"/>
      <c r="D365" s="377"/>
      <c r="E365" s="377"/>
      <c r="F365" s="377"/>
      <c r="G365" s="377"/>
      <c r="H365" s="377"/>
      <c r="I365" s="377"/>
      <c r="J365" s="377"/>
      <c r="K365" s="377"/>
      <c r="L365" s="469"/>
      <c r="M365" s="377"/>
      <c r="N365" s="469"/>
      <c r="O365" s="469"/>
      <c r="P365" s="469"/>
      <c r="Q365" s="377"/>
      <c r="R365" s="377"/>
      <c r="S365" s="377"/>
      <c r="T365" s="377"/>
    </row>
    <row r="366" spans="1:20" s="39" customFormat="1">
      <c r="A366"/>
      <c r="B366" s="377"/>
      <c r="C366" s="377"/>
      <c r="D366" s="377"/>
      <c r="E366" s="377"/>
      <c r="F366" s="377"/>
      <c r="G366" s="377"/>
      <c r="H366" s="377"/>
      <c r="I366" s="377"/>
      <c r="J366" s="377"/>
      <c r="K366" s="377"/>
      <c r="L366" s="469"/>
      <c r="M366" s="377"/>
      <c r="N366" s="469"/>
      <c r="O366" s="469"/>
      <c r="P366" s="469"/>
      <c r="Q366" s="377"/>
      <c r="R366" s="377"/>
      <c r="S366" s="377"/>
      <c r="T366" s="377"/>
    </row>
    <row r="367" spans="1:20" s="39" customFormat="1">
      <c r="A367"/>
      <c r="B367" s="377"/>
      <c r="C367" s="377"/>
      <c r="D367" s="377"/>
      <c r="E367" s="377"/>
      <c r="F367" s="377"/>
      <c r="G367" s="377"/>
      <c r="H367" s="377"/>
      <c r="I367" s="377"/>
      <c r="J367" s="377"/>
      <c r="K367" s="377"/>
      <c r="L367" s="469"/>
      <c r="M367" s="377"/>
      <c r="N367" s="469"/>
      <c r="O367" s="469"/>
      <c r="P367" s="469"/>
      <c r="Q367" s="377"/>
      <c r="R367" s="377"/>
      <c r="S367" s="377"/>
      <c r="T367" s="377"/>
    </row>
    <row r="368" spans="1:20" s="39" customFormat="1">
      <c r="A368"/>
      <c r="B368" s="377"/>
      <c r="C368" s="377"/>
      <c r="D368" s="377"/>
      <c r="E368" s="377"/>
      <c r="F368" s="377"/>
      <c r="G368" s="377"/>
      <c r="H368" s="377"/>
      <c r="I368" s="377"/>
      <c r="J368" s="377"/>
      <c r="K368" s="377"/>
      <c r="L368" s="469"/>
      <c r="M368" s="377"/>
      <c r="N368" s="469"/>
      <c r="O368" s="469"/>
      <c r="P368" s="469"/>
      <c r="Q368" s="377"/>
      <c r="R368" s="377"/>
      <c r="S368" s="377"/>
      <c r="T368" s="377"/>
    </row>
    <row r="369" spans="1:20" s="39" customFormat="1">
      <c r="A369"/>
      <c r="B369" s="377"/>
      <c r="C369" s="377"/>
      <c r="D369" s="377"/>
      <c r="E369" s="377"/>
      <c r="F369" s="377"/>
      <c r="G369" s="377"/>
      <c r="H369" s="377"/>
      <c r="I369" s="377"/>
      <c r="J369" s="377"/>
      <c r="K369" s="377"/>
      <c r="L369" s="469"/>
      <c r="M369" s="377"/>
      <c r="N369" s="469"/>
      <c r="O369" s="469"/>
      <c r="P369" s="469"/>
      <c r="Q369" s="377"/>
      <c r="R369" s="377"/>
      <c r="S369" s="377"/>
      <c r="T369" s="377"/>
    </row>
    <row r="370" spans="1:20" s="39" customFormat="1">
      <c r="A370"/>
      <c r="B370" s="377"/>
      <c r="C370" s="377"/>
      <c r="D370" s="377"/>
      <c r="E370" s="377"/>
      <c r="F370" s="377"/>
      <c r="G370" s="377"/>
      <c r="H370" s="377"/>
      <c r="I370" s="377"/>
      <c r="J370" s="377"/>
      <c r="K370" s="377"/>
      <c r="L370" s="469"/>
      <c r="M370" s="377"/>
      <c r="N370" s="469"/>
      <c r="O370" s="469"/>
      <c r="P370" s="469"/>
      <c r="Q370" s="377"/>
      <c r="R370" s="377"/>
      <c r="S370" s="377"/>
      <c r="T370" s="377"/>
    </row>
    <row r="371" spans="1:20" s="39" customFormat="1">
      <c r="A371"/>
      <c r="B371" s="377"/>
      <c r="C371" s="377"/>
      <c r="D371" s="377"/>
      <c r="E371" s="377"/>
      <c r="F371" s="377"/>
      <c r="G371" s="377"/>
      <c r="H371" s="377"/>
      <c r="I371" s="377"/>
      <c r="J371" s="377"/>
      <c r="K371" s="377"/>
      <c r="L371" s="469"/>
      <c r="M371" s="377"/>
      <c r="N371" s="469"/>
      <c r="O371" s="469"/>
      <c r="P371" s="469"/>
      <c r="Q371" s="377"/>
      <c r="R371" s="377"/>
      <c r="S371" s="377"/>
      <c r="T371" s="377"/>
    </row>
    <row r="372" spans="1:20" s="39" customFormat="1">
      <c r="A372"/>
      <c r="B372" s="377"/>
      <c r="C372" s="377"/>
      <c r="D372" s="377"/>
      <c r="E372" s="377"/>
      <c r="F372" s="377"/>
      <c r="G372" s="377"/>
      <c r="H372" s="377"/>
      <c r="I372" s="377"/>
      <c r="J372" s="377"/>
      <c r="K372" s="377"/>
      <c r="L372" s="469"/>
      <c r="M372" s="377"/>
      <c r="N372" s="469"/>
      <c r="O372" s="469"/>
      <c r="P372" s="469"/>
      <c r="Q372" s="377"/>
      <c r="R372" s="377"/>
      <c r="S372" s="377"/>
      <c r="T372" s="377"/>
    </row>
    <row r="373" spans="1:20" s="39" customFormat="1">
      <c r="A373"/>
      <c r="B373" s="377"/>
      <c r="C373" s="377"/>
      <c r="D373" s="377"/>
      <c r="E373" s="377"/>
      <c r="F373" s="377"/>
      <c r="G373" s="377"/>
      <c r="H373" s="377"/>
      <c r="I373" s="377"/>
      <c r="J373" s="377"/>
      <c r="K373" s="377"/>
      <c r="L373" s="469"/>
      <c r="M373" s="377"/>
      <c r="N373" s="469"/>
      <c r="O373" s="469"/>
      <c r="P373" s="469"/>
      <c r="Q373" s="377"/>
      <c r="R373" s="377"/>
      <c r="S373" s="377"/>
      <c r="T373" s="377"/>
    </row>
    <row r="374" spans="1:20" s="39" customFormat="1">
      <c r="A374"/>
      <c r="B374" s="377"/>
      <c r="C374" s="377"/>
      <c r="D374" s="377"/>
      <c r="E374" s="377"/>
      <c r="F374" s="377"/>
      <c r="G374" s="377"/>
      <c r="H374" s="377"/>
      <c r="I374" s="377"/>
      <c r="J374" s="377"/>
      <c r="K374" s="377"/>
      <c r="L374" s="469"/>
      <c r="M374" s="377"/>
      <c r="N374" s="469"/>
      <c r="O374" s="469"/>
      <c r="P374" s="469"/>
      <c r="Q374" s="377"/>
      <c r="R374" s="377"/>
      <c r="S374" s="377"/>
      <c r="T374" s="377"/>
    </row>
    <row r="375" spans="1:20" s="39" customFormat="1">
      <c r="A375"/>
      <c r="B375" s="377"/>
      <c r="C375" s="377"/>
      <c r="D375" s="377"/>
      <c r="E375" s="377"/>
      <c r="F375" s="377"/>
      <c r="G375" s="377"/>
      <c r="H375" s="377"/>
      <c r="I375" s="377"/>
      <c r="J375" s="377"/>
      <c r="K375" s="377"/>
      <c r="L375" s="469"/>
      <c r="M375" s="377"/>
      <c r="N375" s="469"/>
      <c r="O375" s="469"/>
      <c r="P375" s="469"/>
      <c r="Q375" s="377"/>
      <c r="R375" s="377"/>
      <c r="S375" s="377"/>
      <c r="T375" s="377"/>
    </row>
    <row r="376" spans="1:20" s="39" customFormat="1">
      <c r="A376"/>
      <c r="B376" s="377"/>
      <c r="C376" s="377"/>
      <c r="D376" s="377"/>
      <c r="E376" s="377"/>
      <c r="F376" s="377"/>
      <c r="G376" s="377"/>
      <c r="H376" s="377"/>
      <c r="I376" s="377"/>
      <c r="J376" s="377"/>
      <c r="K376" s="377"/>
      <c r="L376" s="469"/>
      <c r="M376" s="377"/>
      <c r="N376" s="469"/>
      <c r="O376" s="469"/>
      <c r="P376" s="469"/>
      <c r="Q376" s="377"/>
      <c r="R376" s="377"/>
      <c r="S376" s="377"/>
      <c r="T376" s="377"/>
    </row>
    <row r="377" spans="1:20" s="39" customFormat="1">
      <c r="A377"/>
      <c r="B377" s="377"/>
      <c r="C377" s="377"/>
      <c r="D377" s="377"/>
      <c r="E377" s="377"/>
      <c r="F377" s="377"/>
      <c r="G377" s="377"/>
      <c r="H377" s="377"/>
      <c r="I377" s="377"/>
      <c r="J377" s="377"/>
      <c r="K377" s="377"/>
      <c r="L377" s="469"/>
      <c r="M377" s="377"/>
      <c r="N377" s="469"/>
      <c r="O377" s="469"/>
      <c r="P377" s="469"/>
      <c r="Q377" s="377"/>
      <c r="R377" s="377"/>
      <c r="S377" s="377"/>
      <c r="T377" s="377"/>
    </row>
    <row r="378" spans="1:20">
      <c r="B378" s="316"/>
      <c r="C378" s="316"/>
      <c r="D378" s="316"/>
      <c r="E378" s="316"/>
      <c r="F378" s="316"/>
      <c r="G378" s="316"/>
      <c r="H378" s="316"/>
      <c r="I378" s="316"/>
      <c r="J378" s="316"/>
      <c r="K378" s="316"/>
      <c r="L378" s="223"/>
      <c r="M378" s="316"/>
      <c r="N378" s="223"/>
      <c r="O378" s="223"/>
      <c r="P378" s="223"/>
      <c r="Q378" s="316"/>
      <c r="R378" s="316"/>
      <c r="S378" s="316"/>
      <c r="T378" s="316"/>
    </row>
    <row r="379" spans="1:20">
      <c r="B379" s="316"/>
      <c r="C379" s="316"/>
      <c r="D379" s="316"/>
      <c r="E379" s="316"/>
      <c r="F379" s="316"/>
      <c r="G379" s="316"/>
      <c r="H379" s="316"/>
      <c r="I379" s="316"/>
      <c r="J379" s="316"/>
      <c r="K379" s="316"/>
      <c r="L379" s="223"/>
      <c r="M379" s="316"/>
      <c r="N379" s="223"/>
      <c r="O379" s="223"/>
      <c r="P379" s="223"/>
      <c r="Q379" s="316"/>
      <c r="R379" s="316"/>
      <c r="S379" s="316"/>
      <c r="T379" s="316"/>
    </row>
    <row r="380" spans="1:20">
      <c r="B380" s="316"/>
      <c r="C380" s="316"/>
      <c r="D380" s="316"/>
      <c r="E380" s="316"/>
      <c r="F380" s="316"/>
      <c r="G380" s="316"/>
      <c r="H380" s="316"/>
      <c r="I380" s="316"/>
      <c r="J380" s="316"/>
      <c r="K380" s="316"/>
      <c r="L380" s="223"/>
      <c r="M380" s="316"/>
      <c r="N380" s="223"/>
      <c r="O380" s="223"/>
      <c r="P380" s="223"/>
      <c r="Q380" s="316"/>
      <c r="R380" s="316"/>
      <c r="S380" s="316"/>
      <c r="T380" s="316"/>
    </row>
    <row r="381" spans="1:20">
      <c r="B381" s="316"/>
      <c r="C381" s="316"/>
      <c r="D381" s="316"/>
      <c r="E381" s="316"/>
      <c r="F381" s="316"/>
      <c r="G381" s="316"/>
      <c r="H381" s="316"/>
      <c r="I381" s="316"/>
      <c r="J381" s="316"/>
      <c r="K381" s="316"/>
      <c r="L381" s="223"/>
      <c r="M381" s="316"/>
      <c r="N381" s="223"/>
      <c r="O381" s="223"/>
      <c r="P381" s="223"/>
      <c r="Q381" s="316"/>
      <c r="R381" s="316"/>
      <c r="S381" s="316"/>
      <c r="T381" s="316"/>
    </row>
    <row r="382" spans="1:20">
      <c r="B382" s="316"/>
      <c r="C382" s="316"/>
      <c r="D382" s="316"/>
      <c r="E382" s="316"/>
      <c r="F382" s="316"/>
      <c r="G382" s="316"/>
      <c r="H382" s="316"/>
      <c r="I382" s="316"/>
      <c r="J382" s="316"/>
      <c r="K382" s="316"/>
      <c r="L382" s="223"/>
      <c r="M382" s="316"/>
      <c r="N382" s="223"/>
      <c r="O382" s="223"/>
      <c r="P382" s="223"/>
      <c r="Q382" s="316"/>
      <c r="R382" s="316"/>
      <c r="S382" s="316"/>
      <c r="T382" s="316"/>
    </row>
    <row r="383" spans="1:20">
      <c r="B383" s="316"/>
      <c r="C383" s="316"/>
      <c r="D383" s="316"/>
      <c r="E383" s="316"/>
      <c r="F383" s="316"/>
      <c r="G383" s="316"/>
      <c r="H383" s="316"/>
      <c r="I383" s="316"/>
      <c r="J383" s="316"/>
      <c r="K383" s="316"/>
      <c r="L383" s="223"/>
      <c r="M383" s="316"/>
      <c r="N383" s="223"/>
      <c r="O383" s="223"/>
      <c r="P383" s="223"/>
      <c r="Q383" s="316"/>
      <c r="R383" s="316"/>
      <c r="S383" s="316"/>
      <c r="T383" s="316"/>
    </row>
    <row r="384" spans="1:20">
      <c r="B384" s="316"/>
      <c r="C384" s="316"/>
      <c r="D384" s="316"/>
      <c r="E384" s="316"/>
      <c r="F384" s="316"/>
      <c r="G384" s="316"/>
      <c r="H384" s="316"/>
      <c r="I384" s="316"/>
      <c r="J384" s="316"/>
      <c r="K384" s="316"/>
      <c r="L384" s="223"/>
      <c r="M384" s="316"/>
      <c r="N384" s="223"/>
      <c r="O384" s="223"/>
      <c r="P384" s="223"/>
      <c r="Q384" s="316"/>
      <c r="R384" s="316"/>
      <c r="S384" s="316"/>
      <c r="T384" s="316"/>
    </row>
    <row r="385" spans="2:20">
      <c r="B385" s="316"/>
      <c r="C385" s="316"/>
      <c r="D385" s="316"/>
      <c r="E385" s="316"/>
      <c r="F385" s="316"/>
      <c r="G385" s="316"/>
      <c r="H385" s="316"/>
      <c r="I385" s="316"/>
      <c r="J385" s="316"/>
      <c r="K385" s="316"/>
      <c r="L385" s="223"/>
      <c r="M385" s="316"/>
      <c r="N385" s="223"/>
      <c r="O385" s="223"/>
      <c r="P385" s="223"/>
      <c r="Q385" s="316"/>
      <c r="R385" s="316"/>
      <c r="S385" s="316"/>
      <c r="T385" s="316"/>
    </row>
    <row r="386" spans="2:20">
      <c r="B386" s="316"/>
      <c r="C386" s="316"/>
      <c r="D386" s="316"/>
      <c r="E386" s="316"/>
      <c r="F386" s="316"/>
      <c r="G386" s="316"/>
      <c r="H386" s="316"/>
      <c r="I386" s="316"/>
      <c r="J386" s="316"/>
      <c r="K386" s="316"/>
      <c r="L386" s="223"/>
      <c r="M386" s="316"/>
      <c r="N386" s="223"/>
      <c r="O386" s="223"/>
      <c r="P386" s="223"/>
      <c r="Q386" s="316"/>
      <c r="R386" s="316"/>
      <c r="S386" s="316"/>
      <c r="T386" s="316"/>
    </row>
    <row r="387" spans="2:20">
      <c r="B387" s="316"/>
      <c r="C387" s="316"/>
      <c r="D387" s="316"/>
      <c r="E387" s="316"/>
      <c r="F387" s="316"/>
      <c r="G387" s="316"/>
      <c r="H387" s="316"/>
      <c r="I387" s="316"/>
      <c r="J387" s="316"/>
      <c r="K387" s="316"/>
      <c r="L387" s="223"/>
      <c r="M387" s="316"/>
      <c r="N387" s="223"/>
      <c r="O387" s="223"/>
      <c r="P387" s="223"/>
      <c r="Q387" s="316"/>
      <c r="R387" s="316"/>
      <c r="S387" s="316"/>
      <c r="T387" s="316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C25:O25 C43:O43 C53:O53 C63:O63 C72:O72 C108:O108 C160:O161 C189:O189 O34 C16:O16 Q16" formulaRange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F740-3F93-466A-97BD-125788A4A913}">
  <sheetPr codeName="Planilha29">
    <tabColor rgb="FF008000"/>
  </sheetPr>
  <dimension ref="A1:K168"/>
  <sheetViews>
    <sheetView showGridLines="0" zoomScale="85" zoomScaleNormal="85" workbookViewId="0">
      <selection activeCell="J77" sqref="J77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426</v>
      </c>
      <c r="B12" s="658"/>
      <c r="C12" s="658"/>
      <c r="D12" s="658"/>
      <c r="E12" s="658"/>
      <c r="F12" s="659"/>
      <c r="G12" s="657" t="s">
        <v>427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/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101"/>
      <c r="H26" s="30"/>
      <c r="I26" s="39"/>
      <c r="J26" s="39"/>
      <c r="K26" s="91"/>
    </row>
    <row r="27" spans="1:11" ht="23.25" customHeight="1" thickBot="1">
      <c r="A27" s="105" t="s">
        <v>11</v>
      </c>
      <c r="B27" s="95"/>
      <c r="C27" s="96"/>
      <c r="D27" s="97"/>
      <c r="E27" s="97"/>
      <c r="F27" s="98"/>
      <c r="G27" s="105" t="s">
        <v>11</v>
      </c>
      <c r="H27" s="102"/>
      <c r="I27" s="103"/>
      <c r="J27" s="103"/>
      <c r="K27" s="104"/>
    </row>
    <row r="28" spans="1:11" ht="50.1" customHeight="1" thickBot="1">
      <c r="A28" s="657" t="s">
        <v>595</v>
      </c>
      <c r="B28" s="658"/>
      <c r="C28" s="658"/>
      <c r="D28" s="658"/>
      <c r="E28" s="658"/>
      <c r="F28" s="659"/>
      <c r="G28" s="657" t="s">
        <v>596</v>
      </c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9"/>
      <c r="G29" s="86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91"/>
      <c r="G30" s="90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91"/>
      <c r="G31" s="90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91"/>
      <c r="G32" s="90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91"/>
      <c r="G33" s="90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91"/>
      <c r="G34" s="90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91"/>
      <c r="G35" s="90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91"/>
      <c r="G36" s="90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91"/>
      <c r="G37" s="90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91"/>
      <c r="G38" s="90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92"/>
      <c r="G39" s="99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93"/>
      <c r="G40" s="100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94"/>
      <c r="G41" s="101"/>
      <c r="H41" s="30"/>
      <c r="I41" s="39"/>
      <c r="J41" s="39"/>
      <c r="K41" s="91"/>
    </row>
    <row r="42" spans="1:11" ht="23.25" customHeight="1">
      <c r="A42" s="90"/>
      <c r="B42" s="42"/>
      <c r="C42" s="26"/>
      <c r="D42" s="27"/>
      <c r="E42" s="27"/>
      <c r="F42" s="94"/>
      <c r="G42" s="101"/>
      <c r="H42" s="30"/>
      <c r="I42" s="39"/>
      <c r="J42" s="39"/>
      <c r="K42" s="91"/>
    </row>
    <row r="43" spans="1:11" ht="23.25" customHeight="1" thickBot="1">
      <c r="A43" s="105" t="s">
        <v>11</v>
      </c>
      <c r="B43" s="95"/>
      <c r="C43" s="96"/>
      <c r="D43" s="97"/>
      <c r="E43" s="97"/>
      <c r="F43" s="98"/>
      <c r="G43" s="105" t="s">
        <v>11</v>
      </c>
      <c r="H43" s="102"/>
      <c r="I43" s="103"/>
      <c r="J43" s="103"/>
      <c r="K43" s="104"/>
    </row>
    <row r="44" spans="1:11" ht="50.1" customHeight="1" thickBot="1">
      <c r="A44" s="657" t="s">
        <v>597</v>
      </c>
      <c r="B44" s="658"/>
      <c r="C44" s="658"/>
      <c r="D44" s="658"/>
      <c r="E44" s="658"/>
      <c r="F44" s="659"/>
      <c r="G44" s="657" t="s">
        <v>598</v>
      </c>
      <c r="H44" s="658"/>
      <c r="I44" s="658"/>
      <c r="J44" s="658"/>
      <c r="K44" s="659"/>
    </row>
    <row r="45" spans="1:11" ht="23.25" customHeight="1">
      <c r="A45" s="86"/>
      <c r="B45" s="87"/>
      <c r="C45" s="87"/>
      <c r="D45" s="87"/>
      <c r="E45" s="88"/>
      <c r="F45" s="89"/>
      <c r="G45" s="86"/>
      <c r="H45" s="88"/>
      <c r="I45" s="88"/>
      <c r="J45" s="88"/>
      <c r="K45" s="89"/>
    </row>
    <row r="46" spans="1:11" ht="23.25" customHeight="1">
      <c r="A46" s="90"/>
      <c r="B46" s="85"/>
      <c r="C46" s="34"/>
      <c r="D46" s="34"/>
      <c r="E46" s="39"/>
      <c r="F46" s="91"/>
      <c r="G46" s="90"/>
      <c r="H46" s="39"/>
      <c r="I46" s="39"/>
      <c r="J46" s="39"/>
      <c r="K46" s="91"/>
    </row>
    <row r="47" spans="1:11" ht="23.25" customHeight="1">
      <c r="A47" s="90"/>
      <c r="B47" s="35"/>
      <c r="C47" s="36"/>
      <c r="D47" s="36"/>
      <c r="E47" s="39"/>
      <c r="F47" s="91"/>
      <c r="G47" s="90"/>
      <c r="H47" s="39"/>
      <c r="I47" s="39"/>
      <c r="J47" s="39"/>
      <c r="K47" s="91"/>
    </row>
    <row r="48" spans="1:11" ht="23.25" customHeight="1">
      <c r="A48" s="90"/>
      <c r="B48" s="37"/>
      <c r="C48" s="36"/>
      <c r="D48" s="36"/>
      <c r="E48" s="39"/>
      <c r="F48" s="91"/>
      <c r="G48" s="90"/>
      <c r="H48" s="39"/>
      <c r="I48" s="39"/>
      <c r="J48" s="39"/>
      <c r="K48" s="91"/>
    </row>
    <row r="49" spans="1:11" ht="23.25" customHeight="1">
      <c r="A49" s="90"/>
      <c r="B49" s="34"/>
      <c r="C49" s="36"/>
      <c r="D49" s="36"/>
      <c r="E49" s="39"/>
      <c r="F49" s="91"/>
      <c r="G49" s="90"/>
      <c r="H49" s="39"/>
      <c r="I49" s="39"/>
      <c r="J49" s="39"/>
      <c r="K49" s="91"/>
    </row>
    <row r="50" spans="1:11" ht="23.25" customHeight="1">
      <c r="A50" s="90"/>
      <c r="B50" s="34"/>
      <c r="C50" s="36"/>
      <c r="D50" s="36"/>
      <c r="E50" s="39"/>
      <c r="F50" s="91"/>
      <c r="G50" s="90"/>
      <c r="H50" s="39"/>
      <c r="I50" s="39"/>
      <c r="J50" s="39"/>
      <c r="K50" s="91"/>
    </row>
    <row r="51" spans="1:11" ht="23.25" customHeight="1">
      <c r="A51" s="90"/>
      <c r="B51" s="34"/>
      <c r="C51" s="34"/>
      <c r="D51" s="34"/>
      <c r="E51" s="39"/>
      <c r="F51" s="91"/>
      <c r="G51" s="90"/>
      <c r="H51" s="39"/>
      <c r="I51" s="39"/>
      <c r="J51" s="39"/>
      <c r="K51" s="91"/>
    </row>
    <row r="52" spans="1:11" ht="23.25" customHeight="1">
      <c r="A52" s="90"/>
      <c r="B52" s="20"/>
      <c r="C52" s="38"/>
      <c r="D52" s="38"/>
      <c r="E52" s="39"/>
      <c r="F52" s="91"/>
      <c r="G52" s="90"/>
      <c r="H52" s="39"/>
      <c r="I52" s="39"/>
      <c r="J52" s="39"/>
      <c r="K52" s="91"/>
    </row>
    <row r="53" spans="1:11" ht="23.25" customHeight="1">
      <c r="A53" s="90"/>
      <c r="B53" s="39"/>
      <c r="C53" s="39"/>
      <c r="D53" s="39"/>
      <c r="E53" s="39"/>
      <c r="F53" s="91"/>
      <c r="G53" s="90"/>
      <c r="H53" s="39"/>
      <c r="I53" s="39"/>
      <c r="J53" s="39"/>
      <c r="K53" s="91"/>
    </row>
    <row r="54" spans="1:11" ht="23.25" customHeight="1">
      <c r="A54" s="90"/>
      <c r="B54" s="39"/>
      <c r="C54" s="39"/>
      <c r="D54" s="39"/>
      <c r="E54" s="39"/>
      <c r="F54" s="91"/>
      <c r="G54" s="90"/>
      <c r="H54" s="39"/>
      <c r="I54" s="39"/>
      <c r="J54" s="39"/>
      <c r="K54" s="91"/>
    </row>
    <row r="55" spans="1:11" ht="23.25" customHeight="1">
      <c r="A55" s="90"/>
      <c r="B55" s="40"/>
      <c r="C55" s="41"/>
      <c r="D55" s="42"/>
      <c r="E55" s="43"/>
      <c r="F55" s="92"/>
      <c r="G55" s="99"/>
      <c r="H55" s="44"/>
      <c r="I55" s="39"/>
      <c r="J55" s="39"/>
      <c r="K55" s="91"/>
    </row>
    <row r="56" spans="1:11" ht="23.25" customHeight="1">
      <c r="A56" s="90"/>
      <c r="B56" s="45"/>
      <c r="C56" s="46"/>
      <c r="D56" s="46"/>
      <c r="E56" s="46"/>
      <c r="F56" s="93"/>
      <c r="G56" s="100"/>
      <c r="H56" s="46"/>
      <c r="I56" s="39"/>
      <c r="J56" s="39"/>
      <c r="K56" s="91"/>
    </row>
    <row r="57" spans="1:11" ht="23.25" customHeight="1">
      <c r="A57" s="90"/>
      <c r="B57" s="42"/>
      <c r="C57" s="26"/>
      <c r="D57" s="27"/>
      <c r="E57" s="27"/>
      <c r="F57" s="94"/>
      <c r="G57" s="101"/>
      <c r="H57" s="30"/>
      <c r="I57" s="39"/>
      <c r="J57" s="39"/>
      <c r="K57" s="91"/>
    </row>
    <row r="58" spans="1:11" ht="23.25" customHeight="1">
      <c r="A58" s="90"/>
      <c r="B58" s="42"/>
      <c r="C58" s="26"/>
      <c r="D58" s="27"/>
      <c r="E58" s="27"/>
      <c r="F58" s="94"/>
      <c r="G58" s="101"/>
      <c r="H58" s="30"/>
      <c r="I58" s="39"/>
      <c r="J58" s="39"/>
      <c r="K58" s="91"/>
    </row>
    <row r="59" spans="1:11" ht="23.25" customHeight="1" thickBot="1">
      <c r="A59" s="105" t="s">
        <v>11</v>
      </c>
      <c r="B59" s="95"/>
      <c r="C59" s="96"/>
      <c r="D59" s="97"/>
      <c r="E59" s="97"/>
      <c r="F59" s="98"/>
      <c r="G59" s="105" t="s">
        <v>11</v>
      </c>
      <c r="H59" s="102"/>
      <c r="I59" s="103"/>
      <c r="J59" s="103"/>
      <c r="K59" s="104"/>
    </row>
    <row r="60" spans="1:11" ht="50.1" customHeight="1" thickBot="1">
      <c r="A60" s="657" t="s">
        <v>599</v>
      </c>
      <c r="B60" s="658"/>
      <c r="C60" s="658"/>
      <c r="D60" s="658"/>
      <c r="E60" s="658"/>
      <c r="F60" s="659"/>
      <c r="G60" s="657" t="s">
        <v>600</v>
      </c>
      <c r="H60" s="658"/>
      <c r="I60" s="658"/>
      <c r="J60" s="658"/>
      <c r="K60" s="659"/>
    </row>
    <row r="61" spans="1:11" ht="23.25" customHeight="1">
      <c r="A61" s="86"/>
      <c r="B61" s="87"/>
      <c r="C61" s="87"/>
      <c r="D61" s="87"/>
      <c r="E61" s="88"/>
      <c r="F61" s="89"/>
      <c r="G61" s="86"/>
      <c r="H61" s="88"/>
      <c r="I61" s="88"/>
      <c r="J61" s="88"/>
      <c r="K61" s="89"/>
    </row>
    <row r="62" spans="1:11" ht="23.25" customHeight="1">
      <c r="A62" s="90"/>
      <c r="B62" s="85"/>
      <c r="C62" s="34"/>
      <c r="D62" s="34"/>
      <c r="E62" s="39"/>
      <c r="F62" s="91"/>
      <c r="G62" s="90"/>
      <c r="H62" s="39"/>
      <c r="I62" s="39"/>
      <c r="J62" s="39"/>
      <c r="K62" s="91"/>
    </row>
    <row r="63" spans="1:11" ht="23.25" customHeight="1">
      <c r="A63" s="90"/>
      <c r="B63" s="35"/>
      <c r="C63" s="36"/>
      <c r="D63" s="36"/>
      <c r="E63" s="39"/>
      <c r="F63" s="91"/>
      <c r="G63" s="90"/>
      <c r="H63" s="39"/>
      <c r="I63" s="39"/>
      <c r="J63" s="39"/>
      <c r="K63" s="91"/>
    </row>
    <row r="64" spans="1:11" ht="23.25" customHeight="1">
      <c r="A64" s="90"/>
      <c r="B64" s="37"/>
      <c r="C64" s="36"/>
      <c r="D64" s="36"/>
      <c r="E64" s="39"/>
      <c r="F64" s="91"/>
      <c r="G64" s="90"/>
      <c r="H64" s="39"/>
      <c r="I64" s="39"/>
      <c r="J64" s="39"/>
      <c r="K64" s="91"/>
    </row>
    <row r="65" spans="1:11" ht="23.25" customHeight="1">
      <c r="A65" s="90"/>
      <c r="B65" s="34"/>
      <c r="C65" s="36"/>
      <c r="D65" s="36"/>
      <c r="E65" s="39"/>
      <c r="F65" s="91"/>
      <c r="G65" s="90"/>
      <c r="H65" s="39"/>
      <c r="I65" s="39"/>
      <c r="J65" s="39"/>
      <c r="K65" s="91"/>
    </row>
    <row r="66" spans="1:11" ht="23.25" customHeight="1">
      <c r="A66" s="90"/>
      <c r="B66" s="34"/>
      <c r="C66" s="36"/>
      <c r="D66" s="36"/>
      <c r="E66" s="39"/>
      <c r="F66" s="91"/>
      <c r="G66" s="90"/>
      <c r="H66" s="39"/>
      <c r="I66" s="39"/>
      <c r="J66" s="39"/>
      <c r="K66" s="91"/>
    </row>
    <row r="67" spans="1:11" ht="23.25" customHeight="1">
      <c r="A67" s="90"/>
      <c r="B67" s="34"/>
      <c r="C67" s="34"/>
      <c r="D67" s="34"/>
      <c r="E67" s="39"/>
      <c r="F67" s="91"/>
      <c r="G67" s="90"/>
      <c r="H67" s="39"/>
      <c r="I67" s="39"/>
      <c r="J67" s="39"/>
      <c r="K67" s="91"/>
    </row>
    <row r="68" spans="1:11" ht="23.25" customHeight="1">
      <c r="A68" s="90"/>
      <c r="B68" s="20"/>
      <c r="C68" s="38"/>
      <c r="D68" s="38"/>
      <c r="E68" s="39"/>
      <c r="F68" s="91"/>
      <c r="G68" s="90"/>
      <c r="H68" s="39"/>
      <c r="I68" s="39"/>
      <c r="J68" s="39"/>
      <c r="K68" s="91"/>
    </row>
    <row r="69" spans="1:11" ht="23.25" customHeight="1">
      <c r="A69" s="90"/>
      <c r="B69" s="39"/>
      <c r="C69" s="39"/>
      <c r="D69" s="39"/>
      <c r="E69" s="39"/>
      <c r="F69" s="91"/>
      <c r="G69" s="90"/>
      <c r="H69" s="39"/>
      <c r="I69" s="39"/>
      <c r="J69" s="39"/>
      <c r="K69" s="91"/>
    </row>
    <row r="70" spans="1:11" ht="23.25" customHeight="1">
      <c r="A70" s="90"/>
      <c r="B70" s="39"/>
      <c r="C70" s="39"/>
      <c r="D70" s="39"/>
      <c r="E70" s="39"/>
      <c r="F70" s="91"/>
      <c r="G70" s="90"/>
      <c r="H70" s="39"/>
      <c r="I70" s="39"/>
      <c r="J70" s="39"/>
      <c r="K70" s="91"/>
    </row>
    <row r="71" spans="1:11" ht="23.25" customHeight="1">
      <c r="A71" s="90"/>
      <c r="B71" s="40"/>
      <c r="C71" s="41"/>
      <c r="D71" s="42"/>
      <c r="E71" s="43"/>
      <c r="F71" s="92"/>
      <c r="G71" s="99"/>
      <c r="H71" s="44"/>
      <c r="I71" s="39"/>
      <c r="J71" s="39"/>
      <c r="K71" s="91"/>
    </row>
    <row r="72" spans="1:11" ht="23.25" customHeight="1">
      <c r="A72" s="90"/>
      <c r="B72" s="45"/>
      <c r="C72" s="46"/>
      <c r="D72" s="46"/>
      <c r="E72" s="46"/>
      <c r="F72" s="93"/>
      <c r="G72" s="100"/>
      <c r="H72" s="46"/>
      <c r="I72" s="39"/>
      <c r="J72" s="39"/>
      <c r="K72" s="91"/>
    </row>
    <row r="73" spans="1:11" ht="23.25" customHeight="1">
      <c r="A73" s="90"/>
      <c r="B73" s="42"/>
      <c r="C73" s="26"/>
      <c r="D73" s="27"/>
      <c r="E73" s="27"/>
      <c r="F73" s="94"/>
      <c r="G73" s="101"/>
      <c r="H73" s="30"/>
      <c r="I73" s="39"/>
      <c r="J73" s="39"/>
      <c r="K73" s="91"/>
    </row>
    <row r="74" spans="1:11" ht="23.25" customHeight="1">
      <c r="A74" s="90"/>
      <c r="B74" s="42"/>
      <c r="C74" s="26"/>
      <c r="D74" s="27"/>
      <c r="E74" s="27"/>
      <c r="F74" s="94"/>
      <c r="G74" s="101"/>
      <c r="H74" s="30"/>
      <c r="I74" s="39"/>
      <c r="J74" s="39"/>
      <c r="K74" s="91"/>
    </row>
    <row r="75" spans="1:11" ht="23.25" customHeight="1" thickBot="1">
      <c r="A75" s="105" t="s">
        <v>11</v>
      </c>
      <c r="B75" s="95"/>
      <c r="C75" s="96"/>
      <c r="D75" s="97"/>
      <c r="E75" s="97"/>
      <c r="F75" s="98"/>
      <c r="G75" s="105" t="s">
        <v>11</v>
      </c>
      <c r="H75" s="102"/>
      <c r="I75" s="103"/>
      <c r="J75" s="103"/>
      <c r="K75" s="104"/>
    </row>
    <row r="76" spans="1:11" ht="23.2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 ht="23.2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1:11" ht="23.25" customHeight="1">
      <c r="A78" s="39"/>
      <c r="B78" s="42"/>
      <c r="C78" s="39"/>
      <c r="D78" s="39"/>
      <c r="E78" s="39"/>
      <c r="F78" s="39"/>
      <c r="G78" s="39"/>
      <c r="H78" s="39"/>
      <c r="I78" s="42"/>
      <c r="J78" s="39"/>
      <c r="K78" s="39"/>
    </row>
    <row r="79" spans="1:11" ht="23.25" customHeight="1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1:11" ht="23.25" customHeight="1">
      <c r="B80" s="39"/>
      <c r="C80" s="39"/>
      <c r="D80" s="39"/>
      <c r="E80" s="39"/>
      <c r="F80" s="39"/>
      <c r="G80" s="39"/>
      <c r="H80" s="42"/>
      <c r="I80" s="39"/>
      <c r="J80" s="39"/>
      <c r="K80" s="39"/>
    </row>
    <row r="81" spans="2:11" ht="23.2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2:11" ht="23.2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23.2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23.2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2:11" ht="23.2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23.2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23.2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23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23.2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23.2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23.2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23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23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23.2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2:11" ht="23.25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2:11" ht="23.2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2:11" ht="23.25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23.25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23.25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23.2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11" ht="23.25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23.25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23.25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11" ht="23.25" customHeight="1"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3.2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2:11" ht="23.2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2:11" ht="23.2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11" ht="23.2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2:11" ht="23.2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23.2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23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23.2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23.25" customHeight="1"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23.2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23.25" customHeight="1"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23.25" customHeight="1"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23.25" customHeight="1"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23.25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2:11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2:11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2:11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2:11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2:11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2:11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2:11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2:11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2:11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2:11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2:11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2:11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2:11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2:11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2:11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2:11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2:11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2:11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2:11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2:11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2:11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2:11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2:11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1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2:11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2:11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2:11" ht="23.25" customHeight="1"/>
    <row r="160" spans="2:11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</sheetData>
  <mergeCells count="8">
    <mergeCell ref="A60:F60"/>
    <mergeCell ref="G60:K60"/>
    <mergeCell ref="A12:F12"/>
    <mergeCell ref="G12:K12"/>
    <mergeCell ref="A28:F28"/>
    <mergeCell ref="G28:K28"/>
    <mergeCell ref="A44:F44"/>
    <mergeCell ref="G44:K4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0AF3-BF2A-45D9-A727-397999F2210A}">
  <sheetPr codeName="Planilha30">
    <tabColor rgb="FF006600"/>
  </sheetPr>
  <dimension ref="A1:R358"/>
  <sheetViews>
    <sheetView showGridLines="0" zoomScale="85" zoomScaleNormal="85" workbookViewId="0">
      <selection activeCell="L17" sqref="L17"/>
    </sheetView>
  </sheetViews>
  <sheetFormatPr defaultColWidth="0" defaultRowHeight="15"/>
  <cols>
    <col min="1" max="1" width="2.7109375" customWidth="1"/>
    <col min="2" max="2" width="35" customWidth="1"/>
    <col min="3" max="15" width="15.7109375" customWidth="1"/>
    <col min="16" max="16" width="12.7109375" customWidth="1"/>
    <col min="17" max="17" width="8.5703125" customWidth="1"/>
    <col min="18" max="16384" width="9.140625" hidden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6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</row>
    <row r="4" spans="1:1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6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</row>
    <row r="11" spans="1:18" ht="23.25" customHeight="1"/>
    <row r="12" spans="1:18" s="39" customFormat="1" ht="23.25" customHeight="1" thickBot="1">
      <c r="A12"/>
      <c r="B12" s="362" t="s">
        <v>601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5"/>
      <c r="P12" s="49"/>
      <c r="Q12" s="49"/>
      <c r="R12" s="49"/>
    </row>
    <row r="13" spans="1:18" s="39" customFormat="1" ht="50.1" customHeight="1">
      <c r="A13"/>
      <c r="B13" s="124" t="s">
        <v>405</v>
      </c>
      <c r="C13" s="125">
        <v>2011</v>
      </c>
      <c r="D13" s="125">
        <v>2012</v>
      </c>
      <c r="E13" s="125">
        <v>2013</v>
      </c>
      <c r="F13" s="125">
        <v>2014</v>
      </c>
      <c r="G13" s="226">
        <v>2015</v>
      </c>
      <c r="H13" s="226">
        <v>2016</v>
      </c>
      <c r="I13" s="226">
        <v>2017</v>
      </c>
      <c r="J13" s="506">
        <v>2018</v>
      </c>
      <c r="K13" s="69"/>
      <c r="L13" s="69"/>
      <c r="M13" s="69"/>
      <c r="N13" s="69"/>
      <c r="O13" s="46"/>
      <c r="P13" s="372"/>
      <c r="Q13" s="372"/>
      <c r="R13" s="49"/>
    </row>
    <row r="14" spans="1:18" s="39" customFormat="1" ht="23.25" customHeight="1">
      <c r="A14"/>
      <c r="B14" s="240" t="s">
        <v>428</v>
      </c>
      <c r="C14" s="115">
        <v>34</v>
      </c>
      <c r="D14" s="115">
        <v>38</v>
      </c>
      <c r="E14" s="115">
        <v>57</v>
      </c>
      <c r="F14" s="115">
        <v>77</v>
      </c>
      <c r="G14" s="139">
        <v>97</v>
      </c>
      <c r="H14" s="139">
        <v>96</v>
      </c>
      <c r="I14" s="139">
        <v>99</v>
      </c>
      <c r="J14" s="160">
        <v>104</v>
      </c>
      <c r="K14" s="116"/>
      <c r="L14" s="116"/>
      <c r="M14" s="116"/>
      <c r="N14" s="116"/>
      <c r="O14" s="116"/>
      <c r="P14" s="363"/>
      <c r="Q14" s="363"/>
      <c r="R14" s="373"/>
    </row>
    <row r="15" spans="1:18" s="39" customFormat="1" ht="23.25" customHeight="1">
      <c r="A15"/>
      <c r="B15" s="240" t="s">
        <v>429</v>
      </c>
      <c r="C15" s="115">
        <v>211</v>
      </c>
      <c r="D15" s="115">
        <v>213</v>
      </c>
      <c r="E15" s="115">
        <v>238</v>
      </c>
      <c r="F15" s="115">
        <v>232</v>
      </c>
      <c r="G15" s="158">
        <v>238</v>
      </c>
      <c r="H15" s="158">
        <v>237</v>
      </c>
      <c r="I15" s="158">
        <v>237</v>
      </c>
      <c r="J15" s="164">
        <v>238</v>
      </c>
      <c r="K15" s="116"/>
      <c r="L15" s="116"/>
      <c r="M15" s="116"/>
      <c r="N15" s="116"/>
      <c r="O15" s="116"/>
      <c r="P15" s="363"/>
      <c r="Q15" s="363"/>
      <c r="R15" s="373"/>
    </row>
    <row r="16" spans="1:18" s="39" customFormat="1" ht="23.25" customHeight="1" thickBot="1">
      <c r="A16"/>
      <c r="B16" s="244" t="s">
        <v>384</v>
      </c>
      <c r="C16" s="154">
        <f t="shared" ref="C16:H16" si="0">SUM(C14:C15)</f>
        <v>245</v>
      </c>
      <c r="D16" s="154">
        <f t="shared" si="0"/>
        <v>251</v>
      </c>
      <c r="E16" s="154">
        <f t="shared" si="0"/>
        <v>295</v>
      </c>
      <c r="F16" s="154">
        <f t="shared" si="0"/>
        <v>309</v>
      </c>
      <c r="G16" s="379">
        <f t="shared" si="0"/>
        <v>335</v>
      </c>
      <c r="H16" s="379">
        <f t="shared" si="0"/>
        <v>333</v>
      </c>
      <c r="I16" s="379">
        <f>SUM(I14:I15)</f>
        <v>336</v>
      </c>
      <c r="J16" s="507">
        <f>SUM(J14:J15)</f>
        <v>342</v>
      </c>
      <c r="K16" s="328"/>
      <c r="L16" s="328"/>
      <c r="M16" s="328"/>
      <c r="N16" s="328"/>
      <c r="O16" s="169"/>
      <c r="P16" s="169"/>
      <c r="Q16" s="169"/>
      <c r="R16" s="49"/>
    </row>
    <row r="17" spans="1:18" s="39" customFormat="1" ht="23.25" customHeight="1">
      <c r="A17"/>
      <c r="B17" s="485" t="s">
        <v>491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42"/>
      <c r="P17" s="42"/>
      <c r="Q17" s="42"/>
      <c r="R17" s="42"/>
    </row>
    <row r="18" spans="1:18" s="39" customFormat="1" ht="23.25" customHeight="1">
      <c r="A18"/>
      <c r="B18" s="48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42"/>
      <c r="P18" s="42"/>
      <c r="Q18" s="42"/>
      <c r="R18" s="42"/>
    </row>
    <row r="19" spans="1:18" s="39" customFormat="1" ht="23.25" customHeight="1">
      <c r="A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42"/>
      <c r="P19" s="42"/>
      <c r="Q19" s="42"/>
      <c r="R19" s="42"/>
    </row>
    <row r="20" spans="1:18" s="39" customFormat="1" ht="23.25" customHeight="1" thickBot="1">
      <c r="A20"/>
      <c r="B20" s="362" t="s">
        <v>602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505"/>
      <c r="P20" s="49"/>
      <c r="Q20" s="49"/>
      <c r="R20" s="42"/>
    </row>
    <row r="21" spans="1:18" s="39" customFormat="1" ht="23.25" customHeight="1">
      <c r="A21"/>
      <c r="B21" s="124" t="s">
        <v>430</v>
      </c>
      <c r="C21" s="125" t="s">
        <v>431</v>
      </c>
      <c r="D21" s="125" t="s">
        <v>432</v>
      </c>
      <c r="E21" s="125" t="s">
        <v>433</v>
      </c>
      <c r="F21" s="125" t="s">
        <v>434</v>
      </c>
      <c r="G21" s="125" t="s">
        <v>435</v>
      </c>
      <c r="H21" s="125" t="s">
        <v>436</v>
      </c>
      <c r="I21" s="125" t="s">
        <v>437</v>
      </c>
      <c r="J21" s="125" t="s">
        <v>438</v>
      </c>
      <c r="K21" s="125" t="s">
        <v>439</v>
      </c>
      <c r="L21" s="125" t="s">
        <v>440</v>
      </c>
      <c r="M21" s="125" t="s">
        <v>441</v>
      </c>
      <c r="N21" s="60" t="s">
        <v>442</v>
      </c>
      <c r="O21" s="46"/>
      <c r="P21" s="372"/>
      <c r="Q21" s="372"/>
      <c r="R21" s="42"/>
    </row>
    <row r="22" spans="1:18" s="39" customFormat="1" ht="23.25" customHeight="1">
      <c r="A22"/>
      <c r="B22" s="240" t="s">
        <v>428</v>
      </c>
      <c r="C22" s="115">
        <v>99</v>
      </c>
      <c r="D22" s="115">
        <v>99</v>
      </c>
      <c r="E22" s="115">
        <v>99</v>
      </c>
      <c r="F22" s="115">
        <v>100</v>
      </c>
      <c r="G22" s="115">
        <v>103</v>
      </c>
      <c r="H22" s="115">
        <v>106</v>
      </c>
      <c r="I22" s="115">
        <v>106</v>
      </c>
      <c r="J22" s="115">
        <v>106</v>
      </c>
      <c r="K22" s="115">
        <v>106</v>
      </c>
      <c r="L22" s="115">
        <v>104</v>
      </c>
      <c r="M22" s="116">
        <v>104</v>
      </c>
      <c r="N22" s="178">
        <v>104</v>
      </c>
      <c r="O22" s="116"/>
      <c r="P22" s="363"/>
      <c r="Q22" s="363"/>
      <c r="R22" s="42"/>
    </row>
    <row r="23" spans="1:18" s="39" customFormat="1" ht="23.25" customHeight="1">
      <c r="B23" s="240" t="s">
        <v>429</v>
      </c>
      <c r="C23" s="115">
        <v>236</v>
      </c>
      <c r="D23" s="115">
        <v>235</v>
      </c>
      <c r="E23" s="115">
        <v>211</v>
      </c>
      <c r="F23" s="115">
        <v>236</v>
      </c>
      <c r="G23" s="115">
        <v>238</v>
      </c>
      <c r="H23" s="115">
        <v>239</v>
      </c>
      <c r="I23" s="115">
        <v>239</v>
      </c>
      <c r="J23" s="115">
        <v>240</v>
      </c>
      <c r="K23" s="115">
        <v>240</v>
      </c>
      <c r="L23" s="115">
        <v>235</v>
      </c>
      <c r="M23" s="116">
        <v>238</v>
      </c>
      <c r="N23" s="178">
        <v>238</v>
      </c>
      <c r="O23" s="116"/>
      <c r="P23" s="363"/>
      <c r="Q23" s="363"/>
      <c r="R23" s="42"/>
    </row>
    <row r="24" spans="1:18" s="39" customFormat="1" ht="23.25" customHeight="1" thickBot="1">
      <c r="B24" s="244" t="s">
        <v>384</v>
      </c>
      <c r="C24" s="154">
        <f>SUM(C22:C23)</f>
        <v>335</v>
      </c>
      <c r="D24" s="154">
        <f t="shared" ref="D24:N24" si="1">SUM(D22:D23)</f>
        <v>334</v>
      </c>
      <c r="E24" s="154">
        <f t="shared" si="1"/>
        <v>310</v>
      </c>
      <c r="F24" s="154">
        <f t="shared" si="1"/>
        <v>336</v>
      </c>
      <c r="G24" s="154">
        <f t="shared" si="1"/>
        <v>341</v>
      </c>
      <c r="H24" s="154">
        <f t="shared" si="1"/>
        <v>345</v>
      </c>
      <c r="I24" s="154">
        <f t="shared" si="1"/>
        <v>345</v>
      </c>
      <c r="J24" s="154">
        <f t="shared" si="1"/>
        <v>346</v>
      </c>
      <c r="K24" s="154">
        <f t="shared" si="1"/>
        <v>346</v>
      </c>
      <c r="L24" s="154">
        <f t="shared" si="1"/>
        <v>339</v>
      </c>
      <c r="M24" s="154">
        <f t="shared" si="1"/>
        <v>342</v>
      </c>
      <c r="N24" s="156">
        <f t="shared" si="1"/>
        <v>342</v>
      </c>
      <c r="O24" s="116"/>
      <c r="P24" s="363"/>
      <c r="Q24" s="363"/>
      <c r="R24" s="42"/>
    </row>
    <row r="25" spans="1:18" s="39" customFormat="1" ht="23.25" customHeight="1">
      <c r="B25" s="17" t="s">
        <v>443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42"/>
    </row>
    <row r="26" spans="1:18" s="39" customFormat="1" ht="23.25" customHeight="1">
      <c r="B26" s="17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42"/>
    </row>
    <row r="27" spans="1:18" s="39" customFormat="1" ht="23.2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42"/>
      <c r="P27" s="42"/>
      <c r="Q27" s="42"/>
      <c r="R27" s="42"/>
    </row>
    <row r="28" spans="1:18" s="39" customFormat="1" ht="23.25" customHeight="1" thickBot="1">
      <c r="B28" s="362" t="s">
        <v>603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42"/>
      <c r="P28" s="42"/>
      <c r="Q28" s="42"/>
      <c r="R28" s="42"/>
    </row>
    <row r="29" spans="1:18" s="39" customFormat="1" ht="23.25" customHeight="1">
      <c r="B29" s="124" t="s">
        <v>430</v>
      </c>
      <c r="C29" s="125" t="s">
        <v>431</v>
      </c>
      <c r="D29" s="125" t="s">
        <v>432</v>
      </c>
      <c r="E29" s="125" t="s">
        <v>433</v>
      </c>
      <c r="F29" s="125" t="s">
        <v>434</v>
      </c>
      <c r="G29" s="125" t="s">
        <v>435</v>
      </c>
      <c r="H29" s="125" t="s">
        <v>436</v>
      </c>
      <c r="I29" s="125" t="s">
        <v>437</v>
      </c>
      <c r="J29" s="125" t="s">
        <v>438</v>
      </c>
      <c r="K29" s="125" t="s">
        <v>439</v>
      </c>
      <c r="L29" s="125" t="s">
        <v>440</v>
      </c>
      <c r="M29" s="125" t="s">
        <v>441</v>
      </c>
      <c r="N29" s="60" t="s">
        <v>442</v>
      </c>
      <c r="O29" s="505"/>
      <c r="P29" s="49"/>
      <c r="Q29" s="49"/>
      <c r="R29" s="42"/>
    </row>
    <row r="30" spans="1:18" s="39" customFormat="1" ht="23.25" customHeight="1">
      <c r="B30" s="240" t="s">
        <v>428</v>
      </c>
      <c r="C30" s="508">
        <v>220000</v>
      </c>
      <c r="D30" s="508">
        <v>220000</v>
      </c>
      <c r="E30" s="508">
        <v>217800</v>
      </c>
      <c r="F30" s="508">
        <v>220000</v>
      </c>
      <c r="G30" s="508">
        <v>226600</v>
      </c>
      <c r="H30" s="508">
        <v>233200</v>
      </c>
      <c r="I30" s="508">
        <v>233200</v>
      </c>
      <c r="J30" s="508">
        <v>233200</v>
      </c>
      <c r="K30" s="508">
        <v>231000</v>
      </c>
      <c r="L30" s="508">
        <v>231000</v>
      </c>
      <c r="M30" s="508">
        <v>228800</v>
      </c>
      <c r="N30" s="509">
        <v>228800</v>
      </c>
      <c r="O30" s="46"/>
      <c r="P30" s="372"/>
      <c r="Q30" s="372"/>
      <c r="R30" s="42"/>
    </row>
    <row r="31" spans="1:18" s="39" customFormat="1" ht="23.25" customHeight="1">
      <c r="B31" s="240" t="s">
        <v>429</v>
      </c>
      <c r="C31" s="508">
        <v>354000</v>
      </c>
      <c r="D31" s="508">
        <v>352500</v>
      </c>
      <c r="E31" s="508">
        <v>315000</v>
      </c>
      <c r="F31" s="508">
        <v>343500</v>
      </c>
      <c r="G31" s="508">
        <v>361500</v>
      </c>
      <c r="H31" s="508">
        <v>366000</v>
      </c>
      <c r="I31" s="508">
        <v>358500</v>
      </c>
      <c r="J31" s="508">
        <v>360000</v>
      </c>
      <c r="K31" s="508">
        <v>360000</v>
      </c>
      <c r="L31" s="508">
        <v>352500</v>
      </c>
      <c r="M31" s="508">
        <v>355500</v>
      </c>
      <c r="N31" s="509">
        <v>361500</v>
      </c>
      <c r="O31" s="116"/>
      <c r="P31" s="363"/>
      <c r="Q31" s="363"/>
      <c r="R31" s="42"/>
    </row>
    <row r="32" spans="1:18" s="39" customFormat="1" ht="23.25" customHeight="1" thickBot="1">
      <c r="B32" s="244" t="s">
        <v>444</v>
      </c>
      <c r="C32" s="380">
        <f>SUM(C30:C31)</f>
        <v>574000</v>
      </c>
      <c r="D32" s="380">
        <f t="shared" ref="D32:N32" si="2">SUM(D30:D31)</f>
        <v>572500</v>
      </c>
      <c r="E32" s="380">
        <f t="shared" si="2"/>
        <v>532800</v>
      </c>
      <c r="F32" s="380">
        <f t="shared" si="2"/>
        <v>563500</v>
      </c>
      <c r="G32" s="380">
        <f t="shared" si="2"/>
        <v>588100</v>
      </c>
      <c r="H32" s="380">
        <f t="shared" si="2"/>
        <v>599200</v>
      </c>
      <c r="I32" s="380">
        <f t="shared" si="2"/>
        <v>591700</v>
      </c>
      <c r="J32" s="380">
        <f t="shared" si="2"/>
        <v>593200</v>
      </c>
      <c r="K32" s="380">
        <f t="shared" si="2"/>
        <v>591000</v>
      </c>
      <c r="L32" s="380">
        <f t="shared" si="2"/>
        <v>583500</v>
      </c>
      <c r="M32" s="380">
        <f t="shared" si="2"/>
        <v>584300</v>
      </c>
      <c r="N32" s="381">
        <f t="shared" si="2"/>
        <v>590300</v>
      </c>
      <c r="O32" s="116"/>
      <c r="P32" s="363"/>
      <c r="Q32" s="363"/>
      <c r="R32" s="42"/>
    </row>
    <row r="33" spans="2:18" s="39" customFormat="1" ht="23.25" customHeight="1" thickBot="1">
      <c r="B33" s="244" t="s">
        <v>445</v>
      </c>
      <c r="C33" s="380">
        <f>C32</f>
        <v>574000</v>
      </c>
      <c r="D33" s="380">
        <f t="shared" ref="D33:N33" si="3">C33+D32</f>
        <v>1146500</v>
      </c>
      <c r="E33" s="380">
        <f t="shared" si="3"/>
        <v>1679300</v>
      </c>
      <c r="F33" s="380">
        <f t="shared" si="3"/>
        <v>2242800</v>
      </c>
      <c r="G33" s="380">
        <f t="shared" si="3"/>
        <v>2830900</v>
      </c>
      <c r="H33" s="380">
        <f t="shared" si="3"/>
        <v>3430100</v>
      </c>
      <c r="I33" s="380">
        <f t="shared" si="3"/>
        <v>4021800</v>
      </c>
      <c r="J33" s="380">
        <f t="shared" si="3"/>
        <v>4615000</v>
      </c>
      <c r="K33" s="380">
        <f t="shared" si="3"/>
        <v>5206000</v>
      </c>
      <c r="L33" s="380">
        <f t="shared" si="3"/>
        <v>5789500</v>
      </c>
      <c r="M33" s="380">
        <f t="shared" si="3"/>
        <v>6373800</v>
      </c>
      <c r="N33" s="381">
        <f t="shared" si="3"/>
        <v>6964100</v>
      </c>
      <c r="O33" s="116"/>
      <c r="P33" s="363"/>
      <c r="Q33" s="363"/>
      <c r="R33" s="42"/>
    </row>
    <row r="34" spans="2:18" s="39" customFormat="1" ht="23.25" customHeight="1">
      <c r="B34" s="17" t="s">
        <v>443</v>
      </c>
      <c r="C34" s="17"/>
      <c r="D34" s="17"/>
      <c r="E34" s="382"/>
      <c r="F34" s="382"/>
      <c r="G34" s="382"/>
      <c r="H34" s="382"/>
      <c r="I34" s="17"/>
      <c r="J34" s="17"/>
      <c r="K34" s="17"/>
      <c r="L34" s="17"/>
      <c r="M34" s="17"/>
      <c r="N34" s="17"/>
      <c r="O34" s="169"/>
      <c r="P34" s="169"/>
      <c r="Q34" s="169"/>
      <c r="R34" s="42"/>
    </row>
    <row r="35" spans="2:18" s="39" customFormat="1" ht="23.25" customHeight="1">
      <c r="B35" s="17"/>
      <c r="C35" s="17"/>
      <c r="D35" s="17"/>
      <c r="E35" s="382"/>
      <c r="F35" s="382"/>
      <c r="G35" s="382"/>
      <c r="H35" s="382"/>
      <c r="I35" s="17"/>
      <c r="J35" s="17"/>
      <c r="K35" s="17"/>
      <c r="L35" s="17"/>
      <c r="M35" s="17"/>
      <c r="N35" s="17"/>
      <c r="O35" s="169"/>
      <c r="P35" s="169"/>
      <c r="Q35" s="169"/>
      <c r="R35" s="42"/>
    </row>
    <row r="36" spans="2:18" s="39" customFormat="1" ht="23.25" customHeight="1">
      <c r="B36" s="17"/>
      <c r="C36" s="17"/>
      <c r="D36" s="17"/>
      <c r="E36" s="382"/>
      <c r="F36" s="382"/>
      <c r="G36" s="382"/>
      <c r="H36" s="382"/>
      <c r="I36" s="17"/>
      <c r="J36" s="17"/>
      <c r="K36" s="17"/>
      <c r="L36" s="17"/>
      <c r="M36" s="17"/>
      <c r="N36" s="17"/>
      <c r="O36" s="169"/>
      <c r="P36" s="169"/>
      <c r="Q36" s="169"/>
      <c r="R36" s="42"/>
    </row>
    <row r="37" spans="2:18" s="39" customFormat="1" ht="23.25" customHeight="1" thickBot="1">
      <c r="B37" s="362" t="s">
        <v>604</v>
      </c>
      <c r="C37" s="17"/>
      <c r="D37" s="17"/>
      <c r="E37" s="382"/>
      <c r="F37" s="382"/>
      <c r="G37" s="382"/>
      <c r="H37" s="382"/>
      <c r="I37" s="17"/>
      <c r="J37" s="17"/>
      <c r="K37" s="17"/>
      <c r="L37" s="17"/>
      <c r="M37" s="17"/>
      <c r="N37" s="17"/>
      <c r="O37" s="169"/>
      <c r="P37" s="169"/>
      <c r="Q37" s="169"/>
      <c r="R37" s="42"/>
    </row>
    <row r="38" spans="2:18" s="39" customFormat="1" ht="23.25" customHeight="1">
      <c r="B38" s="124" t="s">
        <v>446</v>
      </c>
      <c r="C38" s="125" t="s">
        <v>431</v>
      </c>
      <c r="D38" s="125" t="s">
        <v>432</v>
      </c>
      <c r="E38" s="125" t="s">
        <v>433</v>
      </c>
      <c r="F38" s="125" t="s">
        <v>434</v>
      </c>
      <c r="G38" s="125" t="s">
        <v>435</v>
      </c>
      <c r="H38" s="125" t="s">
        <v>436</v>
      </c>
      <c r="I38" s="125" t="s">
        <v>437</v>
      </c>
      <c r="J38" s="125" t="s">
        <v>438</v>
      </c>
      <c r="K38" s="125" t="s">
        <v>439</v>
      </c>
      <c r="L38" s="125" t="s">
        <v>440</v>
      </c>
      <c r="M38" s="125" t="s">
        <v>441</v>
      </c>
      <c r="N38" s="60" t="s">
        <v>442</v>
      </c>
      <c r="O38" s="505"/>
      <c r="P38" s="49"/>
      <c r="Q38" s="49"/>
      <c r="R38" s="42"/>
    </row>
    <row r="39" spans="2:18" s="39" customFormat="1" ht="23.25" customHeight="1">
      <c r="B39" s="240" t="s">
        <v>46</v>
      </c>
      <c r="C39" s="488">
        <v>16</v>
      </c>
      <c r="D39" s="488">
        <v>17</v>
      </c>
      <c r="E39" s="488">
        <v>16</v>
      </c>
      <c r="F39" s="488">
        <v>17</v>
      </c>
      <c r="G39" s="115">
        <v>17</v>
      </c>
      <c r="H39" s="115">
        <v>17</v>
      </c>
      <c r="I39" s="115">
        <v>17</v>
      </c>
      <c r="J39" s="115">
        <v>17</v>
      </c>
      <c r="K39" s="115">
        <v>17</v>
      </c>
      <c r="L39" s="115">
        <v>17</v>
      </c>
      <c r="M39" s="115">
        <v>17</v>
      </c>
      <c r="N39" s="178">
        <v>17</v>
      </c>
      <c r="O39" s="46"/>
      <c r="P39" s="372"/>
      <c r="Q39" s="372"/>
      <c r="R39" s="42"/>
    </row>
    <row r="40" spans="2:18" s="39" customFormat="1" ht="23.25" customHeight="1">
      <c r="B40" s="240" t="s">
        <v>58</v>
      </c>
      <c r="C40" s="488">
        <v>9</v>
      </c>
      <c r="D40" s="488">
        <v>9</v>
      </c>
      <c r="E40" s="488">
        <v>7</v>
      </c>
      <c r="F40" s="488">
        <v>9</v>
      </c>
      <c r="G40" s="115">
        <v>9</v>
      </c>
      <c r="H40" s="115">
        <v>9</v>
      </c>
      <c r="I40" s="115">
        <v>9</v>
      </c>
      <c r="J40" s="115">
        <v>9</v>
      </c>
      <c r="K40" s="115">
        <v>9</v>
      </c>
      <c r="L40" s="115">
        <v>9</v>
      </c>
      <c r="M40" s="115">
        <v>9</v>
      </c>
      <c r="N40" s="178">
        <v>9</v>
      </c>
      <c r="O40" s="116"/>
      <c r="P40" s="363"/>
      <c r="Q40" s="363"/>
      <c r="R40" s="42"/>
    </row>
    <row r="41" spans="2:18" s="39" customFormat="1" ht="23.25" customHeight="1">
      <c r="B41" s="240" t="s">
        <v>42</v>
      </c>
      <c r="C41" s="488">
        <v>44</v>
      </c>
      <c r="D41" s="488">
        <v>44</v>
      </c>
      <c r="E41" s="488">
        <v>39</v>
      </c>
      <c r="F41" s="488">
        <v>47</v>
      </c>
      <c r="G41" s="115">
        <v>47</v>
      </c>
      <c r="H41" s="115">
        <v>48</v>
      </c>
      <c r="I41" s="115">
        <v>48</v>
      </c>
      <c r="J41" s="115">
        <v>48</v>
      </c>
      <c r="K41" s="115">
        <v>48</v>
      </c>
      <c r="L41" s="115">
        <v>47</v>
      </c>
      <c r="M41" s="115">
        <v>47</v>
      </c>
      <c r="N41" s="178">
        <v>47</v>
      </c>
      <c r="O41" s="116"/>
      <c r="P41" s="363"/>
      <c r="Q41" s="363"/>
      <c r="R41" s="42"/>
    </row>
    <row r="42" spans="2:18" s="39" customFormat="1" ht="23.25" customHeight="1">
      <c r="B42" s="240" t="s">
        <v>91</v>
      </c>
      <c r="C42" s="488">
        <v>4</v>
      </c>
      <c r="D42" s="488">
        <v>4</v>
      </c>
      <c r="E42" s="488">
        <v>4</v>
      </c>
      <c r="F42" s="488">
        <v>4</v>
      </c>
      <c r="G42" s="115">
        <v>4</v>
      </c>
      <c r="H42" s="115">
        <v>4</v>
      </c>
      <c r="I42" s="115">
        <v>4</v>
      </c>
      <c r="J42" s="115">
        <v>4</v>
      </c>
      <c r="K42" s="115">
        <v>4</v>
      </c>
      <c r="L42" s="115">
        <v>4</v>
      </c>
      <c r="M42" s="115">
        <v>4</v>
      </c>
      <c r="N42" s="178">
        <v>4</v>
      </c>
      <c r="O42" s="116"/>
      <c r="P42" s="363"/>
      <c r="Q42" s="363"/>
      <c r="R42" s="42"/>
    </row>
    <row r="43" spans="2:18" s="39" customFormat="1" ht="23.25" customHeight="1">
      <c r="B43" s="240" t="s">
        <v>38</v>
      </c>
      <c r="C43" s="488">
        <v>17</v>
      </c>
      <c r="D43" s="488">
        <v>17</v>
      </c>
      <c r="E43" s="488">
        <v>17</v>
      </c>
      <c r="F43" s="488">
        <v>17</v>
      </c>
      <c r="G43" s="115">
        <v>17</v>
      </c>
      <c r="H43" s="115">
        <v>17</v>
      </c>
      <c r="I43" s="115">
        <v>17</v>
      </c>
      <c r="J43" s="115">
        <v>17</v>
      </c>
      <c r="K43" s="115">
        <v>17</v>
      </c>
      <c r="L43" s="115">
        <v>17</v>
      </c>
      <c r="M43" s="115">
        <v>17</v>
      </c>
      <c r="N43" s="178">
        <v>17</v>
      </c>
      <c r="O43" s="169"/>
      <c r="P43" s="169"/>
      <c r="Q43" s="169"/>
      <c r="R43" s="42"/>
    </row>
    <row r="44" spans="2:18" s="39" customFormat="1" ht="23.25" customHeight="1">
      <c r="B44" s="240" t="s">
        <v>94</v>
      </c>
      <c r="C44" s="488">
        <v>4</v>
      </c>
      <c r="D44" s="488">
        <v>4</v>
      </c>
      <c r="E44" s="488">
        <v>3</v>
      </c>
      <c r="F44" s="488">
        <v>4</v>
      </c>
      <c r="G44" s="115">
        <v>4</v>
      </c>
      <c r="H44" s="115">
        <v>4</v>
      </c>
      <c r="I44" s="115">
        <v>4</v>
      </c>
      <c r="J44" s="115">
        <v>4</v>
      </c>
      <c r="K44" s="115">
        <v>4</v>
      </c>
      <c r="L44" s="115">
        <v>4</v>
      </c>
      <c r="M44" s="115">
        <v>4</v>
      </c>
      <c r="N44" s="178">
        <v>4</v>
      </c>
      <c r="O44" s="169"/>
      <c r="P44" s="169"/>
      <c r="Q44" s="169"/>
      <c r="R44" s="42"/>
    </row>
    <row r="45" spans="2:18" s="39" customFormat="1" ht="23.25" customHeight="1">
      <c r="B45" s="240" t="s">
        <v>20</v>
      </c>
      <c r="C45" s="488">
        <v>85</v>
      </c>
      <c r="D45" s="488">
        <v>86</v>
      </c>
      <c r="E45" s="488">
        <v>82</v>
      </c>
      <c r="F45" s="488">
        <v>85</v>
      </c>
      <c r="G45" s="115">
        <v>86</v>
      </c>
      <c r="H45" s="115">
        <v>86</v>
      </c>
      <c r="I45" s="115">
        <v>86</v>
      </c>
      <c r="J45" s="115">
        <v>86</v>
      </c>
      <c r="K45" s="115">
        <v>86</v>
      </c>
      <c r="L45" s="115">
        <v>86</v>
      </c>
      <c r="M45" s="115">
        <v>85</v>
      </c>
      <c r="N45" s="178">
        <v>85</v>
      </c>
      <c r="O45" s="169"/>
      <c r="P45" s="169"/>
      <c r="Q45" s="169"/>
      <c r="R45" s="42"/>
    </row>
    <row r="46" spans="2:18" s="39" customFormat="1" ht="23.25" customHeight="1">
      <c r="B46" s="240" t="s">
        <v>29</v>
      </c>
      <c r="C46" s="488">
        <v>55</v>
      </c>
      <c r="D46" s="488">
        <v>57</v>
      </c>
      <c r="E46" s="488">
        <v>56</v>
      </c>
      <c r="F46" s="488">
        <v>55</v>
      </c>
      <c r="G46" s="115">
        <v>55</v>
      </c>
      <c r="H46" s="115">
        <v>58</v>
      </c>
      <c r="I46" s="115">
        <v>57</v>
      </c>
      <c r="J46" s="115">
        <v>58</v>
      </c>
      <c r="K46" s="115">
        <v>58</v>
      </c>
      <c r="L46" s="115">
        <v>58</v>
      </c>
      <c r="M46" s="115">
        <v>59</v>
      </c>
      <c r="N46" s="178">
        <v>59</v>
      </c>
      <c r="O46" s="42"/>
      <c r="P46" s="42"/>
      <c r="Q46" s="42"/>
      <c r="R46" s="42"/>
    </row>
    <row r="47" spans="2:18" s="39" customFormat="1" ht="23.25" customHeight="1">
      <c r="B47" s="240" t="s">
        <v>25</v>
      </c>
      <c r="C47" s="488">
        <v>82</v>
      </c>
      <c r="D47" s="488">
        <v>78</v>
      </c>
      <c r="E47" s="488">
        <v>67</v>
      </c>
      <c r="F47" s="488">
        <v>79</v>
      </c>
      <c r="G47" s="115">
        <v>83</v>
      </c>
      <c r="H47" s="115">
        <v>83</v>
      </c>
      <c r="I47" s="115">
        <v>83</v>
      </c>
      <c r="J47" s="115">
        <v>83</v>
      </c>
      <c r="K47" s="115">
        <v>83</v>
      </c>
      <c r="L47" s="115">
        <v>77</v>
      </c>
      <c r="M47" s="115">
        <v>81</v>
      </c>
      <c r="N47" s="178">
        <v>81</v>
      </c>
      <c r="O47" s="46"/>
      <c r="P47" s="372"/>
      <c r="Q47" s="372"/>
      <c r="R47" s="42"/>
    </row>
    <row r="48" spans="2:18" s="39" customFormat="1" ht="23.25" customHeight="1">
      <c r="B48" s="240" t="s">
        <v>53</v>
      </c>
      <c r="C48" s="488">
        <v>19</v>
      </c>
      <c r="D48" s="488">
        <v>18</v>
      </c>
      <c r="E48" s="488">
        <v>19</v>
      </c>
      <c r="F48" s="488">
        <v>19</v>
      </c>
      <c r="G48" s="115">
        <v>19</v>
      </c>
      <c r="H48" s="115">
        <v>19</v>
      </c>
      <c r="I48" s="115">
        <v>20</v>
      </c>
      <c r="J48" s="115">
        <v>20</v>
      </c>
      <c r="K48" s="115">
        <v>20</v>
      </c>
      <c r="L48" s="115">
        <v>20</v>
      </c>
      <c r="M48" s="115">
        <v>19</v>
      </c>
      <c r="N48" s="178">
        <v>19</v>
      </c>
      <c r="O48" s="116"/>
      <c r="P48" s="255"/>
      <c r="Q48" s="255"/>
      <c r="R48" s="47"/>
    </row>
    <row r="49" spans="1:18" s="39" customFormat="1" ht="23.25" customHeight="1" thickBot="1">
      <c r="B49" s="244" t="s">
        <v>384</v>
      </c>
      <c r="C49" s="154">
        <f t="shared" ref="C49:N49" si="4">SUM(C39:C48)</f>
        <v>335</v>
      </c>
      <c r="D49" s="154">
        <f t="shared" si="4"/>
        <v>334</v>
      </c>
      <c r="E49" s="154">
        <f t="shared" si="4"/>
        <v>310</v>
      </c>
      <c r="F49" s="154">
        <f t="shared" si="4"/>
        <v>336</v>
      </c>
      <c r="G49" s="154">
        <f t="shared" si="4"/>
        <v>341</v>
      </c>
      <c r="H49" s="154">
        <f t="shared" si="4"/>
        <v>345</v>
      </c>
      <c r="I49" s="154">
        <f t="shared" si="4"/>
        <v>345</v>
      </c>
      <c r="J49" s="154">
        <f t="shared" si="4"/>
        <v>346</v>
      </c>
      <c r="K49" s="154">
        <f t="shared" si="4"/>
        <v>346</v>
      </c>
      <c r="L49" s="154">
        <f t="shared" si="4"/>
        <v>339</v>
      </c>
      <c r="M49" s="154">
        <f t="shared" si="4"/>
        <v>342</v>
      </c>
      <c r="N49" s="156">
        <f t="shared" si="4"/>
        <v>342</v>
      </c>
      <c r="O49" s="116"/>
      <c r="P49" s="255"/>
      <c r="Q49" s="255"/>
      <c r="R49" s="47"/>
    </row>
    <row r="50" spans="1:18" s="39" customFormat="1" ht="23.25" customHeight="1">
      <c r="B50" s="17" t="s">
        <v>443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15"/>
      <c r="P50" s="255"/>
      <c r="Q50" s="255"/>
      <c r="R50" s="42"/>
    </row>
    <row r="51" spans="1:18" s="39" customFormat="1" ht="23.2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15"/>
      <c r="P51" s="255"/>
      <c r="Q51" s="255"/>
      <c r="R51" s="42"/>
    </row>
    <row r="52" spans="1:18" s="39" customFormat="1" ht="23.2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69"/>
      <c r="P52" s="169"/>
      <c r="Q52" s="169"/>
      <c r="R52" s="42"/>
    </row>
    <row r="53" spans="1:18" s="39" customFormat="1" ht="23.25" customHeight="1" thickBot="1">
      <c r="B53" s="362" t="s">
        <v>605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42"/>
      <c r="P53" s="42"/>
      <c r="Q53" s="42"/>
      <c r="R53" s="42"/>
    </row>
    <row r="54" spans="1:18" s="39" customFormat="1" ht="23.25" customHeight="1">
      <c r="B54" s="124" t="s">
        <v>446</v>
      </c>
      <c r="C54" s="125" t="s">
        <v>431</v>
      </c>
      <c r="D54" s="125" t="s">
        <v>432</v>
      </c>
      <c r="E54" s="125" t="s">
        <v>433</v>
      </c>
      <c r="F54" s="125" t="s">
        <v>434</v>
      </c>
      <c r="G54" s="125" t="s">
        <v>435</v>
      </c>
      <c r="H54" s="125" t="s">
        <v>436</v>
      </c>
      <c r="I54" s="125" t="s">
        <v>437</v>
      </c>
      <c r="J54" s="125" t="s">
        <v>438</v>
      </c>
      <c r="K54" s="125" t="s">
        <v>439</v>
      </c>
      <c r="L54" s="125" t="s">
        <v>440</v>
      </c>
      <c r="M54" s="125" t="s">
        <v>441</v>
      </c>
      <c r="N54" s="125" t="s">
        <v>442</v>
      </c>
      <c r="O54" s="60" t="s">
        <v>384</v>
      </c>
      <c r="P54" s="42"/>
      <c r="Q54" s="42"/>
      <c r="R54" s="42"/>
    </row>
    <row r="55" spans="1:18" s="39" customFormat="1" ht="23.25" customHeight="1">
      <c r="B55" s="384" t="s">
        <v>46</v>
      </c>
      <c r="C55" s="487">
        <v>24000</v>
      </c>
      <c r="D55" s="487">
        <v>25500</v>
      </c>
      <c r="E55" s="487">
        <v>24000</v>
      </c>
      <c r="F55" s="487">
        <v>25500</v>
      </c>
      <c r="G55" s="487">
        <v>25500</v>
      </c>
      <c r="H55" s="487">
        <v>25500</v>
      </c>
      <c r="I55" s="487">
        <v>25500</v>
      </c>
      <c r="J55" s="487">
        <v>25500</v>
      </c>
      <c r="K55" s="487">
        <v>25500</v>
      </c>
      <c r="L55" s="487">
        <v>25500</v>
      </c>
      <c r="M55" s="487">
        <v>25500</v>
      </c>
      <c r="N55" s="487">
        <v>25500</v>
      </c>
      <c r="O55" s="510">
        <f t="shared" ref="O55:O64" si="5">SUM(C55:N55)</f>
        <v>303000</v>
      </c>
      <c r="P55" s="42"/>
      <c r="Q55" s="42"/>
      <c r="R55" s="42"/>
    </row>
    <row r="56" spans="1:18" s="39" customFormat="1" ht="23.25" customHeight="1">
      <c r="B56" s="384" t="s">
        <v>58</v>
      </c>
      <c r="C56" s="487">
        <v>13500</v>
      </c>
      <c r="D56" s="487">
        <v>13500</v>
      </c>
      <c r="E56" s="487">
        <v>10500</v>
      </c>
      <c r="F56" s="487">
        <v>13500</v>
      </c>
      <c r="G56" s="487">
        <v>13500</v>
      </c>
      <c r="H56" s="487">
        <v>13500</v>
      </c>
      <c r="I56" s="487">
        <v>13500</v>
      </c>
      <c r="J56" s="487">
        <v>13500</v>
      </c>
      <c r="K56" s="487">
        <v>13500</v>
      </c>
      <c r="L56" s="487">
        <v>13500</v>
      </c>
      <c r="M56" s="487">
        <v>13500</v>
      </c>
      <c r="N56" s="487">
        <v>13500</v>
      </c>
      <c r="O56" s="510">
        <f t="shared" si="5"/>
        <v>159000</v>
      </c>
      <c r="P56" s="372"/>
      <c r="Q56" s="372"/>
      <c r="R56" s="42"/>
    </row>
    <row r="57" spans="1:18" s="39" customFormat="1" ht="23.25" customHeight="1">
      <c r="B57" s="384" t="s">
        <v>42</v>
      </c>
      <c r="C57" s="487">
        <v>73000</v>
      </c>
      <c r="D57" s="487">
        <v>73000</v>
      </c>
      <c r="E57" s="487">
        <v>65500</v>
      </c>
      <c r="F57" s="487">
        <v>78100</v>
      </c>
      <c r="G57" s="487">
        <v>81100</v>
      </c>
      <c r="H57" s="487">
        <v>81100</v>
      </c>
      <c r="I57" s="487">
        <v>81100</v>
      </c>
      <c r="J57" s="487">
        <v>81100</v>
      </c>
      <c r="K57" s="487">
        <v>81100</v>
      </c>
      <c r="L57" s="487">
        <v>78900</v>
      </c>
      <c r="M57" s="487">
        <v>78900</v>
      </c>
      <c r="N57" s="487">
        <v>78900</v>
      </c>
      <c r="O57" s="510">
        <f t="shared" si="5"/>
        <v>931800</v>
      </c>
      <c r="P57" s="255"/>
      <c r="Q57" s="255"/>
      <c r="R57" s="42"/>
    </row>
    <row r="58" spans="1:18" s="39" customFormat="1" ht="23.25" customHeight="1">
      <c r="B58" s="384" t="s">
        <v>91</v>
      </c>
      <c r="C58" s="487">
        <v>6000</v>
      </c>
      <c r="D58" s="487">
        <v>6000</v>
      </c>
      <c r="E58" s="487">
        <v>6000</v>
      </c>
      <c r="F58" s="487">
        <v>6000</v>
      </c>
      <c r="G58" s="487">
        <v>6000</v>
      </c>
      <c r="H58" s="487">
        <v>6000</v>
      </c>
      <c r="I58" s="487">
        <v>6000</v>
      </c>
      <c r="J58" s="487">
        <v>6000</v>
      </c>
      <c r="K58" s="487">
        <v>6000</v>
      </c>
      <c r="L58" s="487">
        <v>6000</v>
      </c>
      <c r="M58" s="487">
        <v>6000</v>
      </c>
      <c r="N58" s="487">
        <v>6000</v>
      </c>
      <c r="O58" s="510">
        <f t="shared" si="5"/>
        <v>72000</v>
      </c>
      <c r="P58" s="255"/>
      <c r="Q58" s="255"/>
      <c r="R58" s="42"/>
    </row>
    <row r="59" spans="1:18" s="39" customFormat="1" ht="23.25" customHeight="1">
      <c r="B59" s="384" t="s">
        <v>38</v>
      </c>
      <c r="C59" s="487">
        <v>28300</v>
      </c>
      <c r="D59" s="487">
        <v>28300</v>
      </c>
      <c r="E59" s="487">
        <v>29000</v>
      </c>
      <c r="F59" s="487">
        <v>26800</v>
      </c>
      <c r="G59" s="487">
        <v>29800</v>
      </c>
      <c r="H59" s="487">
        <v>28300</v>
      </c>
      <c r="I59" s="487">
        <v>28300</v>
      </c>
      <c r="J59" s="487">
        <v>28300</v>
      </c>
      <c r="K59" s="487">
        <v>28300</v>
      </c>
      <c r="L59" s="487">
        <v>28300</v>
      </c>
      <c r="M59" s="487">
        <v>28300</v>
      </c>
      <c r="N59" s="487">
        <v>28300</v>
      </c>
      <c r="O59" s="510">
        <f t="shared" si="5"/>
        <v>340300</v>
      </c>
      <c r="P59" s="255"/>
      <c r="Q59" s="255"/>
      <c r="R59" s="42"/>
    </row>
    <row r="60" spans="1:18" s="39" customFormat="1" ht="23.25" customHeight="1">
      <c r="B60" s="384" t="s">
        <v>94</v>
      </c>
      <c r="C60" s="487">
        <v>6000</v>
      </c>
      <c r="D60" s="487">
        <v>6000</v>
      </c>
      <c r="E60" s="487">
        <v>4500</v>
      </c>
      <c r="F60" s="487">
        <v>6000</v>
      </c>
      <c r="G60" s="487">
        <v>6000</v>
      </c>
      <c r="H60" s="487">
        <v>6000</v>
      </c>
      <c r="I60" s="487">
        <v>6000</v>
      </c>
      <c r="J60" s="487">
        <v>6000</v>
      </c>
      <c r="K60" s="487">
        <v>6000</v>
      </c>
      <c r="L60" s="487">
        <v>6000</v>
      </c>
      <c r="M60" s="487">
        <v>6000</v>
      </c>
      <c r="N60" s="487">
        <v>6000</v>
      </c>
      <c r="O60" s="510">
        <f t="shared" si="5"/>
        <v>70500</v>
      </c>
      <c r="P60" s="169"/>
      <c r="Q60" s="169"/>
      <c r="R60" s="42"/>
    </row>
    <row r="61" spans="1:18" s="39" customFormat="1" ht="23.25" customHeight="1">
      <c r="A61"/>
      <c r="B61" s="384" t="s">
        <v>20</v>
      </c>
      <c r="C61" s="487">
        <v>146400</v>
      </c>
      <c r="D61" s="487">
        <v>148600</v>
      </c>
      <c r="E61" s="487">
        <v>142600</v>
      </c>
      <c r="F61" s="487">
        <v>145600</v>
      </c>
      <c r="G61" s="487">
        <v>148600</v>
      </c>
      <c r="H61" s="487">
        <v>150100</v>
      </c>
      <c r="I61" s="487">
        <v>148600</v>
      </c>
      <c r="J61" s="487">
        <v>148600</v>
      </c>
      <c r="K61" s="487">
        <v>148600</v>
      </c>
      <c r="L61" s="487">
        <v>148600</v>
      </c>
      <c r="M61" s="487">
        <v>145600</v>
      </c>
      <c r="N61" s="487">
        <v>148600</v>
      </c>
      <c r="O61" s="510">
        <f t="shared" si="5"/>
        <v>1770500</v>
      </c>
      <c r="P61" s="42"/>
      <c r="Q61" s="42"/>
      <c r="R61" s="42"/>
    </row>
    <row r="62" spans="1:18" s="39" customFormat="1" ht="23.25" customHeight="1">
      <c r="A62"/>
      <c r="B62" s="384" t="s">
        <v>29</v>
      </c>
      <c r="C62" s="487">
        <v>100800</v>
      </c>
      <c r="D62" s="487">
        <v>105200</v>
      </c>
      <c r="E62" s="487">
        <v>100100</v>
      </c>
      <c r="F62" s="487">
        <v>97800</v>
      </c>
      <c r="G62" s="487">
        <v>100800</v>
      </c>
      <c r="H62" s="487">
        <v>105200</v>
      </c>
      <c r="I62" s="487">
        <v>103700</v>
      </c>
      <c r="J62" s="487">
        <v>105200</v>
      </c>
      <c r="K62" s="487">
        <v>103000</v>
      </c>
      <c r="L62" s="487">
        <v>107400</v>
      </c>
      <c r="M62" s="487">
        <v>107400</v>
      </c>
      <c r="N62" s="487">
        <v>107400</v>
      </c>
      <c r="O62" s="510">
        <f t="shared" si="5"/>
        <v>1244000</v>
      </c>
      <c r="P62" s="42"/>
      <c r="Q62" s="42"/>
      <c r="R62" s="42"/>
    </row>
    <row r="63" spans="1:18" s="39" customFormat="1" ht="23.25" customHeight="1">
      <c r="A63"/>
      <c r="B63" s="384" t="s">
        <v>25</v>
      </c>
      <c r="C63" s="487">
        <v>141900</v>
      </c>
      <c r="D63" s="487">
        <v>133800</v>
      </c>
      <c r="E63" s="487">
        <v>116500</v>
      </c>
      <c r="F63" s="487">
        <v>131600</v>
      </c>
      <c r="G63" s="487">
        <v>141200</v>
      </c>
      <c r="H63" s="487">
        <v>148700</v>
      </c>
      <c r="I63" s="487">
        <v>142700</v>
      </c>
      <c r="J63" s="487">
        <v>142700</v>
      </c>
      <c r="K63" s="487">
        <v>142700</v>
      </c>
      <c r="L63" s="487">
        <v>133000</v>
      </c>
      <c r="M63" s="487">
        <v>139000</v>
      </c>
      <c r="N63" s="487">
        <v>142000</v>
      </c>
      <c r="O63" s="510">
        <f t="shared" si="5"/>
        <v>1655800</v>
      </c>
      <c r="P63" s="42"/>
      <c r="Q63" s="42"/>
      <c r="R63" s="42"/>
    </row>
    <row r="64" spans="1:18" s="39" customFormat="1" ht="23.25" customHeight="1">
      <c r="A64"/>
      <c r="B64" s="384" t="s">
        <v>53</v>
      </c>
      <c r="C64" s="487">
        <v>34100</v>
      </c>
      <c r="D64" s="487">
        <v>32600</v>
      </c>
      <c r="E64" s="487">
        <v>34100</v>
      </c>
      <c r="F64" s="487">
        <v>32600</v>
      </c>
      <c r="G64" s="487">
        <v>35600</v>
      </c>
      <c r="H64" s="487">
        <v>34800</v>
      </c>
      <c r="I64" s="487">
        <v>36300</v>
      </c>
      <c r="J64" s="487">
        <v>36300</v>
      </c>
      <c r="K64" s="487">
        <v>36300</v>
      </c>
      <c r="L64" s="487">
        <v>36300</v>
      </c>
      <c r="M64" s="487">
        <v>34100</v>
      </c>
      <c r="N64" s="487">
        <v>34100</v>
      </c>
      <c r="O64" s="510">
        <f t="shared" si="5"/>
        <v>417200</v>
      </c>
      <c r="P64" s="372"/>
      <c r="Q64" s="372"/>
      <c r="R64" s="42"/>
    </row>
    <row r="65" spans="1:18" s="39" customFormat="1" ht="23.25" customHeight="1" thickBot="1">
      <c r="A65"/>
      <c r="B65" s="244" t="s">
        <v>444</v>
      </c>
      <c r="C65" s="380">
        <f t="shared" ref="C65:J65" si="6">SUM(C55:C64)</f>
        <v>574000</v>
      </c>
      <c r="D65" s="380">
        <f t="shared" si="6"/>
        <v>572500</v>
      </c>
      <c r="E65" s="380">
        <f t="shared" si="6"/>
        <v>532800</v>
      </c>
      <c r="F65" s="380">
        <f t="shared" si="6"/>
        <v>563500</v>
      </c>
      <c r="G65" s="380">
        <f t="shared" si="6"/>
        <v>588100</v>
      </c>
      <c r="H65" s="380">
        <f t="shared" si="6"/>
        <v>599200</v>
      </c>
      <c r="I65" s="380">
        <f t="shared" si="6"/>
        <v>591700</v>
      </c>
      <c r="J65" s="380">
        <f t="shared" si="6"/>
        <v>593200</v>
      </c>
      <c r="K65" s="380">
        <f>SUM(K55:K64)</f>
        <v>591000</v>
      </c>
      <c r="L65" s="380">
        <f>SUM(L55:L64)</f>
        <v>583500</v>
      </c>
      <c r="M65" s="380">
        <f>SUM(M55:M64)</f>
        <v>584300</v>
      </c>
      <c r="N65" s="380">
        <f>SUM(N55:N64)</f>
        <v>590300</v>
      </c>
      <c r="O65" s="385" t="s">
        <v>100</v>
      </c>
      <c r="P65" s="255"/>
      <c r="Q65" s="255"/>
      <c r="R65" s="47"/>
    </row>
    <row r="66" spans="1:18" s="39" customFormat="1" ht="23.25" customHeight="1" thickBot="1">
      <c r="A66"/>
      <c r="B66" s="244" t="s">
        <v>445</v>
      </c>
      <c r="C66" s="380">
        <f>C65</f>
        <v>574000</v>
      </c>
      <c r="D66" s="380">
        <f t="shared" ref="D66:M66" si="7">C66+D65</f>
        <v>1146500</v>
      </c>
      <c r="E66" s="380">
        <f t="shared" si="7"/>
        <v>1679300</v>
      </c>
      <c r="F66" s="380">
        <f t="shared" si="7"/>
        <v>2242800</v>
      </c>
      <c r="G66" s="380">
        <f t="shared" si="7"/>
        <v>2830900</v>
      </c>
      <c r="H66" s="380">
        <f t="shared" si="7"/>
        <v>3430100</v>
      </c>
      <c r="I66" s="380">
        <f t="shared" si="7"/>
        <v>4021800</v>
      </c>
      <c r="J66" s="380">
        <f t="shared" si="7"/>
        <v>4615000</v>
      </c>
      <c r="K66" s="380">
        <f t="shared" si="7"/>
        <v>5206000</v>
      </c>
      <c r="L66" s="380">
        <f t="shared" si="7"/>
        <v>5789500</v>
      </c>
      <c r="M66" s="380">
        <f t="shared" si="7"/>
        <v>6373800</v>
      </c>
      <c r="N66" s="380">
        <f>M66+N65</f>
        <v>6964100</v>
      </c>
      <c r="O66" s="381">
        <f>SUM(O55:O64)</f>
        <v>6964100</v>
      </c>
      <c r="P66" s="255"/>
      <c r="Q66" s="255"/>
      <c r="R66" s="47"/>
    </row>
    <row r="67" spans="1:18" s="39" customFormat="1" ht="23.25" customHeight="1">
      <c r="A67"/>
      <c r="B67" s="17" t="s">
        <v>443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9"/>
      <c r="P67" s="169"/>
      <c r="Q67" s="169"/>
      <c r="R67" s="42"/>
    </row>
    <row r="68" spans="1:18" s="39" customFormat="1" ht="23.25" customHeight="1">
      <c r="A6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9"/>
      <c r="P68" s="169"/>
      <c r="Q68" s="169"/>
      <c r="R68" s="42"/>
    </row>
    <row r="69" spans="1:18" s="39" customFormat="1" ht="23.25" customHeight="1">
      <c r="A69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42"/>
      <c r="P69" s="42"/>
      <c r="Q69" s="42"/>
      <c r="R69" s="42"/>
    </row>
    <row r="70" spans="1:18" s="39" customFormat="1" ht="23.25" customHeight="1" thickBot="1">
      <c r="A70"/>
      <c r="B70" s="362" t="s">
        <v>606</v>
      </c>
      <c r="C70" s="17"/>
      <c r="D70" s="17"/>
      <c r="E70" s="382"/>
      <c r="F70" s="382"/>
      <c r="G70" s="382"/>
      <c r="H70" s="382"/>
      <c r="I70" s="17"/>
      <c r="J70" s="17"/>
      <c r="K70" s="17"/>
      <c r="L70" s="17"/>
      <c r="M70" s="17"/>
      <c r="N70" s="17"/>
      <c r="O70" s="42"/>
      <c r="P70" s="42"/>
      <c r="Q70" s="42"/>
      <c r="R70" s="42"/>
    </row>
    <row r="71" spans="1:18" s="39" customFormat="1" ht="23.25" customHeight="1">
      <c r="A71"/>
      <c r="B71" s="124" t="s">
        <v>447</v>
      </c>
      <c r="C71" s="125" t="s">
        <v>431</v>
      </c>
      <c r="D71" s="125" t="s">
        <v>432</v>
      </c>
      <c r="E71" s="125" t="s">
        <v>433</v>
      </c>
      <c r="F71" s="125" t="s">
        <v>434</v>
      </c>
      <c r="G71" s="125" t="s">
        <v>435</v>
      </c>
      <c r="H71" s="125" t="s">
        <v>436</v>
      </c>
      <c r="I71" s="125" t="s">
        <v>437</v>
      </c>
      <c r="J71" s="125" t="s">
        <v>438</v>
      </c>
      <c r="K71" s="125" t="s">
        <v>439</v>
      </c>
      <c r="L71" s="125" t="s">
        <v>440</v>
      </c>
      <c r="M71" s="125" t="s">
        <v>441</v>
      </c>
      <c r="N71" s="60" t="s">
        <v>442</v>
      </c>
      <c r="O71" s="42"/>
      <c r="P71" s="42"/>
      <c r="Q71" s="42"/>
      <c r="R71" s="42"/>
    </row>
    <row r="72" spans="1:18" s="39" customFormat="1" ht="23.25" customHeight="1">
      <c r="A72"/>
      <c r="B72" s="240" t="s">
        <v>57</v>
      </c>
      <c r="C72" s="488">
        <v>9</v>
      </c>
      <c r="D72" s="488">
        <v>9</v>
      </c>
      <c r="E72" s="488">
        <v>7</v>
      </c>
      <c r="F72" s="488">
        <v>9</v>
      </c>
      <c r="G72" s="115">
        <v>9</v>
      </c>
      <c r="H72" s="115">
        <v>9</v>
      </c>
      <c r="I72" s="115">
        <v>9</v>
      </c>
      <c r="J72" s="115">
        <v>9</v>
      </c>
      <c r="K72" s="115">
        <v>9</v>
      </c>
      <c r="L72" s="115">
        <v>9</v>
      </c>
      <c r="M72" s="115">
        <v>9</v>
      </c>
      <c r="N72" s="178">
        <v>9</v>
      </c>
      <c r="O72" s="46"/>
      <c r="P72" s="372"/>
      <c r="Q72" s="372"/>
      <c r="R72" s="42"/>
    </row>
    <row r="73" spans="1:18" s="39" customFormat="1" ht="23.25" customHeight="1">
      <c r="A73"/>
      <c r="B73" s="240" t="s">
        <v>19</v>
      </c>
      <c r="C73" s="488">
        <v>25</v>
      </c>
      <c r="D73" s="488">
        <v>25</v>
      </c>
      <c r="E73" s="488">
        <v>25</v>
      </c>
      <c r="F73" s="488">
        <v>25</v>
      </c>
      <c r="G73" s="115">
        <v>25</v>
      </c>
      <c r="H73" s="115">
        <v>25</v>
      </c>
      <c r="I73" s="115">
        <v>25</v>
      </c>
      <c r="J73" s="115">
        <v>25</v>
      </c>
      <c r="K73" s="115">
        <v>25</v>
      </c>
      <c r="L73" s="115">
        <v>25</v>
      </c>
      <c r="M73" s="115">
        <v>24</v>
      </c>
      <c r="N73" s="178">
        <v>24</v>
      </c>
      <c r="O73" s="115"/>
      <c r="P73" s="255"/>
      <c r="Q73" s="255"/>
      <c r="R73" s="42"/>
    </row>
    <row r="74" spans="1:18" s="39" customFormat="1" ht="23.25" customHeight="1">
      <c r="A74"/>
      <c r="B74" s="240" t="s">
        <v>61</v>
      </c>
      <c r="C74" s="488">
        <v>10</v>
      </c>
      <c r="D74" s="488">
        <v>10</v>
      </c>
      <c r="E74" s="488">
        <v>5</v>
      </c>
      <c r="F74" s="488">
        <v>10</v>
      </c>
      <c r="G74" s="115">
        <v>10</v>
      </c>
      <c r="H74" s="115">
        <v>10</v>
      </c>
      <c r="I74" s="115">
        <v>10</v>
      </c>
      <c r="J74" s="115">
        <v>10</v>
      </c>
      <c r="K74" s="115">
        <v>10</v>
      </c>
      <c r="L74" s="115">
        <v>10</v>
      </c>
      <c r="M74" s="115">
        <v>10</v>
      </c>
      <c r="N74" s="178">
        <v>10</v>
      </c>
      <c r="O74" s="116"/>
      <c r="P74" s="255"/>
      <c r="Q74" s="255"/>
      <c r="R74" s="42"/>
    </row>
    <row r="75" spans="1:18" s="39" customFormat="1" ht="23.25" customHeight="1">
      <c r="A75"/>
      <c r="B75" s="240" t="s">
        <v>448</v>
      </c>
      <c r="C75" s="488">
        <v>15</v>
      </c>
      <c r="D75" s="488">
        <v>15</v>
      </c>
      <c r="E75" s="488">
        <v>16</v>
      </c>
      <c r="F75" s="488">
        <v>16</v>
      </c>
      <c r="G75" s="115">
        <v>16</v>
      </c>
      <c r="H75" s="115">
        <v>17</v>
      </c>
      <c r="I75" s="115">
        <v>17</v>
      </c>
      <c r="J75" s="115">
        <v>18</v>
      </c>
      <c r="K75" s="115">
        <v>18</v>
      </c>
      <c r="L75" s="115">
        <v>18</v>
      </c>
      <c r="M75" s="115">
        <v>18</v>
      </c>
      <c r="N75" s="178">
        <v>18</v>
      </c>
      <c r="O75" s="116"/>
      <c r="P75" s="255"/>
      <c r="Q75" s="255"/>
      <c r="R75" s="42"/>
    </row>
    <row r="76" spans="1:18" s="39" customFormat="1" ht="23.25" customHeight="1">
      <c r="A76"/>
      <c r="B76" s="240" t="s">
        <v>41</v>
      </c>
      <c r="C76" s="488">
        <v>19</v>
      </c>
      <c r="D76" s="488">
        <v>19</v>
      </c>
      <c r="E76" s="488">
        <v>14</v>
      </c>
      <c r="F76" s="488">
        <v>19</v>
      </c>
      <c r="G76" s="115">
        <v>19</v>
      </c>
      <c r="H76" s="115">
        <v>20</v>
      </c>
      <c r="I76" s="115">
        <v>20</v>
      </c>
      <c r="J76" s="115">
        <v>20</v>
      </c>
      <c r="K76" s="115">
        <v>20</v>
      </c>
      <c r="L76" s="115">
        <v>20</v>
      </c>
      <c r="M76" s="115">
        <v>20</v>
      </c>
      <c r="N76" s="178">
        <v>20</v>
      </c>
      <c r="O76" s="116"/>
      <c r="P76" s="255"/>
      <c r="Q76" s="255"/>
      <c r="R76" s="42"/>
    </row>
    <row r="77" spans="1:18" s="39" customFormat="1" ht="23.25" customHeight="1">
      <c r="A77"/>
      <c r="B77" s="240" t="s">
        <v>93</v>
      </c>
      <c r="C77" s="488">
        <v>4</v>
      </c>
      <c r="D77" s="488">
        <v>4</v>
      </c>
      <c r="E77" s="488">
        <v>3</v>
      </c>
      <c r="F77" s="488">
        <v>4</v>
      </c>
      <c r="G77" s="115">
        <v>4</v>
      </c>
      <c r="H77" s="115">
        <v>4</v>
      </c>
      <c r="I77" s="115">
        <v>4</v>
      </c>
      <c r="J77" s="115">
        <v>4</v>
      </c>
      <c r="K77" s="115">
        <v>4</v>
      </c>
      <c r="L77" s="115">
        <v>4</v>
      </c>
      <c r="M77" s="115">
        <v>4</v>
      </c>
      <c r="N77" s="178">
        <v>4</v>
      </c>
      <c r="O77" s="116"/>
      <c r="P77" s="255"/>
      <c r="Q77" s="255"/>
      <c r="R77" s="42"/>
    </row>
    <row r="78" spans="1:18" s="39" customFormat="1" ht="23.25" customHeight="1">
      <c r="A78"/>
      <c r="B78" s="240" t="s">
        <v>52</v>
      </c>
      <c r="C78" s="488">
        <v>11</v>
      </c>
      <c r="D78" s="488">
        <v>10</v>
      </c>
      <c r="E78" s="488">
        <v>11</v>
      </c>
      <c r="F78" s="488">
        <v>11</v>
      </c>
      <c r="G78" s="115">
        <v>11</v>
      </c>
      <c r="H78" s="115">
        <v>10</v>
      </c>
      <c r="I78" s="115">
        <v>11</v>
      </c>
      <c r="J78" s="115">
        <v>11</v>
      </c>
      <c r="K78" s="115">
        <v>11</v>
      </c>
      <c r="L78" s="115">
        <v>11</v>
      </c>
      <c r="M78" s="115">
        <v>11</v>
      </c>
      <c r="N78" s="178">
        <v>11</v>
      </c>
      <c r="O78" s="116"/>
      <c r="P78" s="255"/>
      <c r="Q78" s="255"/>
      <c r="R78" s="42"/>
    </row>
    <row r="79" spans="1:18" s="39" customFormat="1" ht="23.25" customHeight="1">
      <c r="A79"/>
      <c r="B79" s="240" t="s">
        <v>37</v>
      </c>
      <c r="C79" s="488">
        <v>13</v>
      </c>
      <c r="D79" s="488">
        <v>13</v>
      </c>
      <c r="E79" s="488">
        <v>12</v>
      </c>
      <c r="F79" s="488">
        <v>13</v>
      </c>
      <c r="G79" s="115">
        <v>13</v>
      </c>
      <c r="H79" s="115">
        <v>13</v>
      </c>
      <c r="I79" s="115">
        <v>13</v>
      </c>
      <c r="J79" s="115">
        <v>13</v>
      </c>
      <c r="K79" s="115">
        <v>13</v>
      </c>
      <c r="L79" s="115">
        <v>13</v>
      </c>
      <c r="M79" s="115">
        <v>13</v>
      </c>
      <c r="N79" s="178">
        <v>13</v>
      </c>
      <c r="O79" s="116"/>
      <c r="P79" s="255"/>
      <c r="Q79" s="255"/>
      <c r="R79" s="42"/>
    </row>
    <row r="80" spans="1:18" s="39" customFormat="1" ht="23.25" customHeight="1">
      <c r="A80"/>
      <c r="B80" s="240" t="s">
        <v>74</v>
      </c>
      <c r="C80" s="488">
        <v>8</v>
      </c>
      <c r="D80" s="488">
        <v>8</v>
      </c>
      <c r="E80" s="488">
        <v>7</v>
      </c>
      <c r="F80" s="488">
        <v>8</v>
      </c>
      <c r="G80" s="115">
        <v>8</v>
      </c>
      <c r="H80" s="115">
        <v>8</v>
      </c>
      <c r="I80" s="115">
        <v>8</v>
      </c>
      <c r="J80" s="115">
        <v>8</v>
      </c>
      <c r="K80" s="115">
        <v>8</v>
      </c>
      <c r="L80" s="115">
        <v>8</v>
      </c>
      <c r="M80" s="115">
        <v>8</v>
      </c>
      <c r="N80" s="178">
        <v>8</v>
      </c>
      <c r="O80" s="116"/>
      <c r="P80" s="255"/>
      <c r="Q80" s="255"/>
      <c r="R80" s="42"/>
    </row>
    <row r="81" spans="1:18" s="39" customFormat="1" ht="23.25" customHeight="1">
      <c r="A81"/>
      <c r="B81" s="240" t="s">
        <v>449</v>
      </c>
      <c r="C81" s="488">
        <v>17</v>
      </c>
      <c r="D81" s="488">
        <v>17</v>
      </c>
      <c r="E81" s="488">
        <v>17</v>
      </c>
      <c r="F81" s="488">
        <v>15</v>
      </c>
      <c r="G81" s="115">
        <v>15</v>
      </c>
      <c r="H81" s="115">
        <v>15</v>
      </c>
      <c r="I81" s="115">
        <v>14</v>
      </c>
      <c r="J81" s="115">
        <v>14</v>
      </c>
      <c r="K81" s="115">
        <v>14</v>
      </c>
      <c r="L81" s="115">
        <v>14</v>
      </c>
      <c r="M81" s="115">
        <v>14</v>
      </c>
      <c r="N81" s="178">
        <v>14</v>
      </c>
      <c r="O81" s="116"/>
      <c r="P81" s="255"/>
      <c r="Q81" s="255"/>
      <c r="R81" s="42"/>
    </row>
    <row r="82" spans="1:18" s="39" customFormat="1" ht="23.25" customHeight="1">
      <c r="A82"/>
      <c r="B82" s="240" t="s">
        <v>90</v>
      </c>
      <c r="C82" s="488">
        <v>4</v>
      </c>
      <c r="D82" s="488">
        <v>4</v>
      </c>
      <c r="E82" s="488">
        <v>4</v>
      </c>
      <c r="F82" s="488">
        <v>4</v>
      </c>
      <c r="G82" s="115">
        <v>4</v>
      </c>
      <c r="H82" s="115">
        <v>4</v>
      </c>
      <c r="I82" s="115">
        <v>4</v>
      </c>
      <c r="J82" s="115">
        <v>4</v>
      </c>
      <c r="K82" s="115">
        <v>4</v>
      </c>
      <c r="L82" s="115">
        <v>4</v>
      </c>
      <c r="M82" s="115">
        <v>4</v>
      </c>
      <c r="N82" s="178">
        <v>4</v>
      </c>
      <c r="O82" s="116"/>
      <c r="P82" s="255"/>
      <c r="Q82" s="255"/>
      <c r="R82" s="42"/>
    </row>
    <row r="83" spans="1:18" s="39" customFormat="1" ht="23.25" customHeight="1">
      <c r="A83"/>
      <c r="B83" s="240" t="s">
        <v>34</v>
      </c>
      <c r="C83" s="488">
        <v>15</v>
      </c>
      <c r="D83" s="488">
        <v>14</v>
      </c>
      <c r="E83" s="488">
        <v>13</v>
      </c>
      <c r="F83" s="488">
        <v>15</v>
      </c>
      <c r="G83" s="115">
        <v>16</v>
      </c>
      <c r="H83" s="115">
        <v>16</v>
      </c>
      <c r="I83" s="115">
        <v>16</v>
      </c>
      <c r="J83" s="115">
        <v>16</v>
      </c>
      <c r="K83" s="115">
        <v>16</v>
      </c>
      <c r="L83" s="115">
        <v>11</v>
      </c>
      <c r="M83" s="115">
        <v>15</v>
      </c>
      <c r="N83" s="178">
        <v>15</v>
      </c>
      <c r="O83" s="116"/>
      <c r="P83" s="255"/>
      <c r="Q83" s="255"/>
      <c r="R83" s="42"/>
    </row>
    <row r="84" spans="1:18" s="39" customFormat="1" ht="23.25" customHeight="1">
      <c r="A84"/>
      <c r="B84" s="240" t="s">
        <v>24</v>
      </c>
      <c r="C84" s="488">
        <v>20</v>
      </c>
      <c r="D84" s="488">
        <v>20</v>
      </c>
      <c r="E84" s="488">
        <v>19</v>
      </c>
      <c r="F84" s="488">
        <v>22</v>
      </c>
      <c r="G84" s="115">
        <v>22</v>
      </c>
      <c r="H84" s="115">
        <v>22</v>
      </c>
      <c r="I84" s="115">
        <v>22</v>
      </c>
      <c r="J84" s="115">
        <v>22</v>
      </c>
      <c r="K84" s="115">
        <v>22</v>
      </c>
      <c r="L84" s="115">
        <v>22</v>
      </c>
      <c r="M84" s="115">
        <v>22</v>
      </c>
      <c r="N84" s="178">
        <v>22</v>
      </c>
      <c r="O84" s="116"/>
      <c r="P84" s="255"/>
      <c r="Q84" s="255"/>
      <c r="R84" s="42"/>
    </row>
    <row r="85" spans="1:18" s="39" customFormat="1" ht="23.25" customHeight="1">
      <c r="A85"/>
      <c r="B85" s="240" t="s">
        <v>45</v>
      </c>
      <c r="C85" s="488">
        <v>16</v>
      </c>
      <c r="D85" s="488">
        <v>17</v>
      </c>
      <c r="E85" s="488">
        <v>16</v>
      </c>
      <c r="F85" s="488">
        <v>17</v>
      </c>
      <c r="G85" s="115">
        <v>17</v>
      </c>
      <c r="H85" s="115">
        <v>17</v>
      </c>
      <c r="I85" s="115">
        <v>17</v>
      </c>
      <c r="J85" s="115">
        <v>17</v>
      </c>
      <c r="K85" s="115">
        <v>17</v>
      </c>
      <c r="L85" s="115">
        <v>17</v>
      </c>
      <c r="M85" s="115">
        <v>17</v>
      </c>
      <c r="N85" s="178">
        <v>17</v>
      </c>
      <c r="O85" s="116"/>
      <c r="P85" s="255"/>
      <c r="Q85" s="255"/>
      <c r="R85" s="42"/>
    </row>
    <row r="86" spans="1:18" s="39" customFormat="1" ht="23.25" customHeight="1">
      <c r="A86"/>
      <c r="B86" s="240" t="s">
        <v>89</v>
      </c>
      <c r="C86" s="488">
        <v>4</v>
      </c>
      <c r="D86" s="488">
        <v>4</v>
      </c>
      <c r="E86" s="488">
        <v>1</v>
      </c>
      <c r="F86" s="488">
        <v>4</v>
      </c>
      <c r="G86" s="115">
        <v>4</v>
      </c>
      <c r="H86" s="115">
        <v>4</v>
      </c>
      <c r="I86" s="115">
        <v>4</v>
      </c>
      <c r="J86" s="115">
        <v>4</v>
      </c>
      <c r="K86" s="115">
        <v>4</v>
      </c>
      <c r="L86" s="115">
        <v>4</v>
      </c>
      <c r="M86" s="115">
        <v>4</v>
      </c>
      <c r="N86" s="178">
        <v>4</v>
      </c>
      <c r="O86" s="116"/>
      <c r="P86" s="255"/>
      <c r="Q86" s="255"/>
      <c r="R86" s="42"/>
    </row>
    <row r="87" spans="1:18" s="39" customFormat="1" ht="23.25" customHeight="1">
      <c r="A87"/>
      <c r="B87" s="240" t="s">
        <v>71</v>
      </c>
      <c r="C87" s="488">
        <v>15</v>
      </c>
      <c r="D87" s="488">
        <v>15</v>
      </c>
      <c r="E87" s="488">
        <v>15</v>
      </c>
      <c r="F87" s="488">
        <v>15</v>
      </c>
      <c r="G87" s="115">
        <v>15</v>
      </c>
      <c r="H87" s="115">
        <v>15</v>
      </c>
      <c r="I87" s="115">
        <v>15</v>
      </c>
      <c r="J87" s="115">
        <v>15</v>
      </c>
      <c r="K87" s="115">
        <v>15</v>
      </c>
      <c r="L87" s="115">
        <v>15</v>
      </c>
      <c r="M87" s="115">
        <v>15</v>
      </c>
      <c r="N87" s="178">
        <v>15</v>
      </c>
      <c r="O87" s="116"/>
      <c r="P87" s="255"/>
      <c r="Q87" s="255"/>
      <c r="R87" s="42"/>
    </row>
    <row r="88" spans="1:18" s="39" customFormat="1" ht="23.25" customHeight="1">
      <c r="A88"/>
      <c r="B88" s="240" t="s">
        <v>81</v>
      </c>
      <c r="C88" s="488">
        <v>6</v>
      </c>
      <c r="D88" s="488">
        <v>6</v>
      </c>
      <c r="E88" s="488">
        <v>4</v>
      </c>
      <c r="F88" s="488">
        <v>5</v>
      </c>
      <c r="G88" s="115">
        <v>5</v>
      </c>
      <c r="H88" s="115">
        <v>5</v>
      </c>
      <c r="I88" s="115">
        <v>5</v>
      </c>
      <c r="J88" s="115">
        <v>5</v>
      </c>
      <c r="K88" s="115">
        <v>5</v>
      </c>
      <c r="L88" s="115">
        <v>5</v>
      </c>
      <c r="M88" s="115">
        <v>5</v>
      </c>
      <c r="N88" s="178">
        <v>5</v>
      </c>
      <c r="O88" s="116"/>
      <c r="P88" s="255"/>
      <c r="Q88" s="255"/>
      <c r="R88" s="42"/>
    </row>
    <row r="89" spans="1:18" s="39" customFormat="1" ht="23.25" customHeight="1">
      <c r="A89"/>
      <c r="B89" s="240" t="s">
        <v>49</v>
      </c>
      <c r="C89" s="488">
        <v>25</v>
      </c>
      <c r="D89" s="488">
        <v>25</v>
      </c>
      <c r="E89" s="488">
        <v>22</v>
      </c>
      <c r="F89" s="488">
        <v>24</v>
      </c>
      <c r="G89" s="115">
        <v>25</v>
      </c>
      <c r="H89" s="115">
        <v>25</v>
      </c>
      <c r="I89" s="115">
        <v>25</v>
      </c>
      <c r="J89" s="115">
        <v>25</v>
      </c>
      <c r="K89" s="115">
        <v>25</v>
      </c>
      <c r="L89" s="115">
        <v>25</v>
      </c>
      <c r="M89" s="115">
        <v>25</v>
      </c>
      <c r="N89" s="178">
        <v>25</v>
      </c>
      <c r="O89" s="116"/>
      <c r="P89" s="255"/>
      <c r="Q89" s="255"/>
      <c r="R89" s="42"/>
    </row>
    <row r="90" spans="1:18" s="39" customFormat="1" ht="23.25" customHeight="1" thickBot="1">
      <c r="A90"/>
      <c r="B90" s="244" t="s">
        <v>384</v>
      </c>
      <c r="C90" s="154">
        <f t="shared" ref="C90:N90" si="8">SUM(C72:C89)</f>
        <v>236</v>
      </c>
      <c r="D90" s="154">
        <f t="shared" si="8"/>
        <v>235</v>
      </c>
      <c r="E90" s="154">
        <f t="shared" si="8"/>
        <v>211</v>
      </c>
      <c r="F90" s="154">
        <f t="shared" si="8"/>
        <v>236</v>
      </c>
      <c r="G90" s="154">
        <f t="shared" si="8"/>
        <v>238</v>
      </c>
      <c r="H90" s="154">
        <f t="shared" si="8"/>
        <v>239</v>
      </c>
      <c r="I90" s="154">
        <f t="shared" si="8"/>
        <v>239</v>
      </c>
      <c r="J90" s="154">
        <f t="shared" si="8"/>
        <v>240</v>
      </c>
      <c r="K90" s="154">
        <f t="shared" si="8"/>
        <v>240</v>
      </c>
      <c r="L90" s="154">
        <f t="shared" si="8"/>
        <v>235</v>
      </c>
      <c r="M90" s="154">
        <f t="shared" si="8"/>
        <v>238</v>
      </c>
      <c r="N90" s="156">
        <f t="shared" si="8"/>
        <v>238</v>
      </c>
      <c r="O90" s="116"/>
      <c r="P90" s="255"/>
      <c r="Q90" s="255"/>
      <c r="R90" s="42"/>
    </row>
    <row r="91" spans="1:18" s="39" customFormat="1" ht="23.25" customHeight="1">
      <c r="A91"/>
      <c r="B91" s="17" t="s">
        <v>443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16"/>
      <c r="P91" s="255"/>
      <c r="Q91" s="255"/>
      <c r="R91" s="42"/>
    </row>
    <row r="92" spans="1:18" s="39" customFormat="1" ht="23.25" customHeight="1">
      <c r="A92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16"/>
      <c r="P92" s="255"/>
      <c r="Q92" s="255"/>
      <c r="R92" s="42"/>
    </row>
    <row r="93" spans="1:18" s="39" customFormat="1" ht="23.25" customHeight="1">
      <c r="A93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16"/>
      <c r="P93" s="255"/>
      <c r="Q93" s="255"/>
      <c r="R93" s="42"/>
    </row>
    <row r="94" spans="1:18" s="39" customFormat="1" ht="23.25" customHeight="1" thickBot="1">
      <c r="A94"/>
      <c r="B94" s="362" t="s">
        <v>607</v>
      </c>
      <c r="C94" s="17"/>
      <c r="D94" s="17"/>
      <c r="E94" s="382"/>
      <c r="F94" s="382"/>
      <c r="G94" s="382"/>
      <c r="H94" s="382"/>
      <c r="I94" s="17"/>
      <c r="J94" s="17"/>
      <c r="K94" s="17"/>
      <c r="L94" s="17"/>
      <c r="M94" s="17"/>
      <c r="N94" s="17"/>
      <c r="O94" s="116"/>
      <c r="P94" s="255"/>
      <c r="Q94" s="255"/>
      <c r="R94" s="42"/>
    </row>
    <row r="95" spans="1:18" s="39" customFormat="1" ht="23.25" customHeight="1">
      <c r="A95"/>
      <c r="B95" s="124" t="s">
        <v>447</v>
      </c>
      <c r="C95" s="125" t="s">
        <v>431</v>
      </c>
      <c r="D95" s="125" t="s">
        <v>432</v>
      </c>
      <c r="E95" s="125" t="s">
        <v>433</v>
      </c>
      <c r="F95" s="125" t="s">
        <v>434</v>
      </c>
      <c r="G95" s="125" t="s">
        <v>435</v>
      </c>
      <c r="H95" s="125" t="s">
        <v>436</v>
      </c>
      <c r="I95" s="125" t="s">
        <v>437</v>
      </c>
      <c r="J95" s="125" t="s">
        <v>438</v>
      </c>
      <c r="K95" s="125" t="s">
        <v>439</v>
      </c>
      <c r="L95" s="125" t="s">
        <v>440</v>
      </c>
      <c r="M95" s="125" t="s">
        <v>441</v>
      </c>
      <c r="N95" s="60" t="s">
        <v>442</v>
      </c>
      <c r="O95" s="116"/>
      <c r="P95" s="255"/>
      <c r="Q95" s="255"/>
      <c r="R95" s="42"/>
    </row>
    <row r="96" spans="1:18" s="39" customFormat="1" ht="23.25" customHeight="1">
      <c r="A96"/>
      <c r="B96" s="240" t="s">
        <v>57</v>
      </c>
      <c r="C96" s="511">
        <v>13500</v>
      </c>
      <c r="D96" s="511">
        <v>13500</v>
      </c>
      <c r="E96" s="511">
        <v>10500</v>
      </c>
      <c r="F96" s="511">
        <v>13500</v>
      </c>
      <c r="G96" s="508">
        <v>13500</v>
      </c>
      <c r="H96" s="508">
        <v>13500</v>
      </c>
      <c r="I96" s="508">
        <v>13500</v>
      </c>
      <c r="J96" s="508">
        <v>13500</v>
      </c>
      <c r="K96" s="508">
        <v>13500</v>
      </c>
      <c r="L96" s="508">
        <v>13500</v>
      </c>
      <c r="M96" s="508">
        <v>13500</v>
      </c>
      <c r="N96" s="509">
        <v>13500</v>
      </c>
      <c r="O96" s="116"/>
      <c r="P96" s="255"/>
      <c r="Q96" s="255"/>
      <c r="R96" s="42"/>
    </row>
    <row r="97" spans="1:18" s="39" customFormat="1" ht="23.25" customHeight="1">
      <c r="A97"/>
      <c r="B97" s="240" t="s">
        <v>19</v>
      </c>
      <c r="C97" s="511">
        <v>37500</v>
      </c>
      <c r="D97" s="511">
        <v>37500</v>
      </c>
      <c r="E97" s="511">
        <v>37500</v>
      </c>
      <c r="F97" s="511">
        <v>36000</v>
      </c>
      <c r="G97" s="508">
        <v>39000</v>
      </c>
      <c r="H97" s="508">
        <v>37500</v>
      </c>
      <c r="I97" s="508">
        <v>37500</v>
      </c>
      <c r="J97" s="508">
        <v>37500</v>
      </c>
      <c r="K97" s="508">
        <v>37500</v>
      </c>
      <c r="L97" s="508">
        <v>37500</v>
      </c>
      <c r="M97" s="508">
        <v>36000</v>
      </c>
      <c r="N97" s="509">
        <v>36000</v>
      </c>
      <c r="O97" s="169"/>
      <c r="P97" s="169"/>
      <c r="Q97" s="169"/>
      <c r="R97" s="42"/>
    </row>
    <row r="98" spans="1:18" s="39" customFormat="1" ht="23.25" customHeight="1">
      <c r="A98"/>
      <c r="B98" s="240" t="s">
        <v>61</v>
      </c>
      <c r="C98" s="511">
        <v>15000</v>
      </c>
      <c r="D98" s="511">
        <v>15000</v>
      </c>
      <c r="E98" s="511">
        <v>7500</v>
      </c>
      <c r="F98" s="511">
        <v>13500</v>
      </c>
      <c r="G98" s="508">
        <v>13500</v>
      </c>
      <c r="H98" s="508">
        <v>18000</v>
      </c>
      <c r="I98" s="508">
        <v>15000</v>
      </c>
      <c r="J98" s="508">
        <v>15000</v>
      </c>
      <c r="K98" s="508">
        <v>15000</v>
      </c>
      <c r="L98" s="508">
        <v>15000</v>
      </c>
      <c r="M98" s="508">
        <v>15000</v>
      </c>
      <c r="N98" s="509">
        <v>15000</v>
      </c>
      <c r="O98" s="42"/>
      <c r="P98" s="42"/>
      <c r="Q98" s="42"/>
      <c r="R98" s="42"/>
    </row>
    <row r="99" spans="1:18" s="39" customFormat="1" ht="23.25" customHeight="1">
      <c r="A99"/>
      <c r="B99" s="240" t="s">
        <v>448</v>
      </c>
      <c r="C99" s="511">
        <v>22500</v>
      </c>
      <c r="D99" s="511">
        <v>22500</v>
      </c>
      <c r="E99" s="511">
        <v>24000</v>
      </c>
      <c r="F99" s="511">
        <v>24000</v>
      </c>
      <c r="G99" s="508">
        <v>24000</v>
      </c>
      <c r="H99" s="508">
        <v>25500</v>
      </c>
      <c r="I99" s="508">
        <v>25500</v>
      </c>
      <c r="J99" s="508">
        <v>27000</v>
      </c>
      <c r="K99" s="508">
        <v>27000</v>
      </c>
      <c r="L99" s="508">
        <v>27000</v>
      </c>
      <c r="M99" s="508">
        <v>27000</v>
      </c>
      <c r="N99" s="509">
        <v>27000</v>
      </c>
      <c r="O99" s="42"/>
      <c r="P99" s="42"/>
      <c r="Q99" s="42"/>
      <c r="R99" s="42"/>
    </row>
    <row r="100" spans="1:18" s="39" customFormat="1" ht="23.25" customHeight="1">
      <c r="A100"/>
      <c r="B100" s="240" t="s">
        <v>41</v>
      </c>
      <c r="C100" s="511">
        <v>28500</v>
      </c>
      <c r="D100" s="511">
        <v>28500</v>
      </c>
      <c r="E100" s="511">
        <v>21000</v>
      </c>
      <c r="F100" s="511">
        <v>27000</v>
      </c>
      <c r="G100" s="508">
        <v>30000</v>
      </c>
      <c r="H100" s="508">
        <v>30000</v>
      </c>
      <c r="I100" s="508">
        <v>30000</v>
      </c>
      <c r="J100" s="508">
        <v>30000</v>
      </c>
      <c r="K100" s="508">
        <v>30000</v>
      </c>
      <c r="L100" s="508">
        <v>30000</v>
      </c>
      <c r="M100" s="508">
        <v>30000</v>
      </c>
      <c r="N100" s="509">
        <v>30000</v>
      </c>
      <c r="O100" s="42"/>
      <c r="P100" s="42"/>
      <c r="Q100" s="42"/>
      <c r="R100" s="42"/>
    </row>
    <row r="101" spans="1:18" s="39" customFormat="1" ht="23.25" customHeight="1">
      <c r="A101"/>
      <c r="B101" s="240" t="s">
        <v>93</v>
      </c>
      <c r="C101" s="511">
        <v>6000</v>
      </c>
      <c r="D101" s="511">
        <v>6000</v>
      </c>
      <c r="E101" s="511">
        <v>4500</v>
      </c>
      <c r="F101" s="511">
        <v>6000</v>
      </c>
      <c r="G101" s="508">
        <v>6000</v>
      </c>
      <c r="H101" s="508">
        <v>6000</v>
      </c>
      <c r="I101" s="508">
        <v>6000</v>
      </c>
      <c r="J101" s="508">
        <v>6000</v>
      </c>
      <c r="K101" s="508">
        <v>6000</v>
      </c>
      <c r="L101" s="508">
        <v>6000</v>
      </c>
      <c r="M101" s="508">
        <v>6000</v>
      </c>
      <c r="N101" s="509">
        <v>6000</v>
      </c>
      <c r="O101" s="46"/>
      <c r="P101" s="372"/>
      <c r="Q101" s="372"/>
      <c r="R101" s="42"/>
    </row>
    <row r="102" spans="1:18" s="39" customFormat="1" ht="23.25" customHeight="1">
      <c r="A102"/>
      <c r="B102" s="240" t="s">
        <v>52</v>
      </c>
      <c r="C102" s="511">
        <v>16500</v>
      </c>
      <c r="D102" s="511">
        <v>15000</v>
      </c>
      <c r="E102" s="511">
        <v>16500</v>
      </c>
      <c r="F102" s="511">
        <v>15000</v>
      </c>
      <c r="G102" s="508">
        <v>18000</v>
      </c>
      <c r="H102" s="508">
        <v>15000</v>
      </c>
      <c r="I102" s="508">
        <v>16500</v>
      </c>
      <c r="J102" s="508">
        <v>16500</v>
      </c>
      <c r="K102" s="508">
        <v>16500</v>
      </c>
      <c r="L102" s="508">
        <v>16500</v>
      </c>
      <c r="M102" s="508">
        <v>16500</v>
      </c>
      <c r="N102" s="509">
        <v>16500</v>
      </c>
      <c r="O102" s="115"/>
      <c r="P102" s="363"/>
      <c r="Q102" s="363"/>
      <c r="R102" s="42"/>
    </row>
    <row r="103" spans="1:18" s="39" customFormat="1" ht="23.25" customHeight="1">
      <c r="A103"/>
      <c r="B103" s="240" t="s">
        <v>37</v>
      </c>
      <c r="C103" s="511">
        <v>19500</v>
      </c>
      <c r="D103" s="511">
        <v>19500</v>
      </c>
      <c r="E103" s="511">
        <v>18000</v>
      </c>
      <c r="F103" s="511">
        <v>18000</v>
      </c>
      <c r="G103" s="508">
        <v>21000</v>
      </c>
      <c r="H103" s="508">
        <v>19500</v>
      </c>
      <c r="I103" s="508">
        <v>19500</v>
      </c>
      <c r="J103" s="508">
        <v>19500</v>
      </c>
      <c r="K103" s="508">
        <v>19500</v>
      </c>
      <c r="L103" s="508">
        <v>19500</v>
      </c>
      <c r="M103" s="508">
        <v>19500</v>
      </c>
      <c r="N103" s="509">
        <v>19500</v>
      </c>
      <c r="O103" s="115"/>
      <c r="P103" s="363"/>
      <c r="Q103" s="363"/>
      <c r="R103" s="42"/>
    </row>
    <row r="104" spans="1:18" s="39" customFormat="1" ht="23.25" customHeight="1">
      <c r="A104"/>
      <c r="B104" s="240" t="s">
        <v>74</v>
      </c>
      <c r="C104" s="511">
        <v>12000</v>
      </c>
      <c r="D104" s="511">
        <v>12000</v>
      </c>
      <c r="E104" s="511">
        <v>10500</v>
      </c>
      <c r="F104" s="511">
        <v>12000</v>
      </c>
      <c r="G104" s="508">
        <v>12000</v>
      </c>
      <c r="H104" s="508">
        <v>12000</v>
      </c>
      <c r="I104" s="508">
        <v>12000</v>
      </c>
      <c r="J104" s="508">
        <v>12000</v>
      </c>
      <c r="K104" s="508">
        <v>12000</v>
      </c>
      <c r="L104" s="508">
        <v>12000</v>
      </c>
      <c r="M104" s="508">
        <v>12000</v>
      </c>
      <c r="N104" s="509">
        <v>12000</v>
      </c>
      <c r="O104" s="115"/>
      <c r="P104" s="363"/>
      <c r="Q104" s="363"/>
      <c r="R104" s="42"/>
    </row>
    <row r="105" spans="1:18" s="39" customFormat="1" ht="23.25" customHeight="1">
      <c r="A105"/>
      <c r="B105" s="240" t="s">
        <v>449</v>
      </c>
      <c r="C105" s="511">
        <v>25500</v>
      </c>
      <c r="D105" s="511">
        <v>25500</v>
      </c>
      <c r="E105" s="511">
        <v>25500</v>
      </c>
      <c r="F105" s="511">
        <v>21000</v>
      </c>
      <c r="G105" s="508">
        <v>24000</v>
      </c>
      <c r="H105" s="508">
        <v>22500</v>
      </c>
      <c r="I105" s="508">
        <v>21000</v>
      </c>
      <c r="J105" s="508">
        <v>21000</v>
      </c>
      <c r="K105" s="508">
        <v>21000</v>
      </c>
      <c r="L105" s="508">
        <v>21000</v>
      </c>
      <c r="M105" s="508">
        <v>21000</v>
      </c>
      <c r="N105" s="509">
        <v>21000</v>
      </c>
      <c r="O105" s="115"/>
      <c r="P105" s="363"/>
      <c r="Q105" s="363"/>
      <c r="R105" s="42"/>
    </row>
    <row r="106" spans="1:18" s="39" customFormat="1" ht="23.25" customHeight="1">
      <c r="A106"/>
      <c r="B106" s="240" t="s">
        <v>90</v>
      </c>
      <c r="C106" s="511">
        <v>6000</v>
      </c>
      <c r="D106" s="511">
        <v>6000</v>
      </c>
      <c r="E106" s="511">
        <v>6000</v>
      </c>
      <c r="F106" s="511">
        <v>6000</v>
      </c>
      <c r="G106" s="508">
        <v>6000</v>
      </c>
      <c r="H106" s="508">
        <v>6000</v>
      </c>
      <c r="I106" s="508">
        <v>6000</v>
      </c>
      <c r="J106" s="508">
        <v>6000</v>
      </c>
      <c r="K106" s="508">
        <v>6000</v>
      </c>
      <c r="L106" s="508">
        <v>6000</v>
      </c>
      <c r="M106" s="508">
        <v>6000</v>
      </c>
      <c r="N106" s="509">
        <v>6000</v>
      </c>
      <c r="O106" s="115"/>
      <c r="P106" s="363"/>
      <c r="Q106" s="363"/>
      <c r="R106" s="42"/>
    </row>
    <row r="107" spans="1:18" s="39" customFormat="1" ht="23.25" customHeight="1">
      <c r="A107"/>
      <c r="B107" s="240" t="s">
        <v>34</v>
      </c>
      <c r="C107" s="511">
        <v>22500</v>
      </c>
      <c r="D107" s="511">
        <v>21000</v>
      </c>
      <c r="E107" s="511">
        <v>19500</v>
      </c>
      <c r="F107" s="511">
        <v>21000</v>
      </c>
      <c r="G107" s="508">
        <v>25500</v>
      </c>
      <c r="H107" s="508">
        <v>24000</v>
      </c>
      <c r="I107" s="508">
        <v>24000</v>
      </c>
      <c r="J107" s="508">
        <v>24000</v>
      </c>
      <c r="K107" s="508">
        <v>24000</v>
      </c>
      <c r="L107" s="508">
        <v>16500</v>
      </c>
      <c r="M107" s="508">
        <v>22500</v>
      </c>
      <c r="N107" s="509">
        <v>22500</v>
      </c>
      <c r="O107" s="115"/>
      <c r="P107" s="363"/>
      <c r="Q107" s="363"/>
      <c r="R107" s="42"/>
    </row>
    <row r="108" spans="1:18" s="39" customFormat="1" ht="23.25" customHeight="1">
      <c r="A108"/>
      <c r="B108" s="240" t="s">
        <v>24</v>
      </c>
      <c r="C108" s="511">
        <v>30000</v>
      </c>
      <c r="D108" s="511">
        <v>30000</v>
      </c>
      <c r="E108" s="511">
        <v>28500</v>
      </c>
      <c r="F108" s="511">
        <v>31500</v>
      </c>
      <c r="G108" s="508">
        <v>31500</v>
      </c>
      <c r="H108" s="508">
        <v>36000</v>
      </c>
      <c r="I108" s="508">
        <v>33000</v>
      </c>
      <c r="J108" s="508">
        <v>33000</v>
      </c>
      <c r="K108" s="508">
        <v>33000</v>
      </c>
      <c r="L108" s="508">
        <v>33000</v>
      </c>
      <c r="M108" s="508">
        <v>33000</v>
      </c>
      <c r="N108" s="509">
        <v>36000</v>
      </c>
      <c r="O108" s="115"/>
      <c r="P108" s="363"/>
      <c r="Q108" s="363"/>
      <c r="R108" s="42"/>
    </row>
    <row r="109" spans="1:18" s="39" customFormat="1" ht="23.25" customHeight="1">
      <c r="A109"/>
      <c r="B109" s="240" t="s">
        <v>45</v>
      </c>
      <c r="C109" s="511">
        <v>24000</v>
      </c>
      <c r="D109" s="511">
        <v>25500</v>
      </c>
      <c r="E109" s="511">
        <v>24000</v>
      </c>
      <c r="F109" s="511">
        <v>25500</v>
      </c>
      <c r="G109" s="508">
        <v>25500</v>
      </c>
      <c r="H109" s="508">
        <v>25500</v>
      </c>
      <c r="I109" s="508">
        <v>25500</v>
      </c>
      <c r="J109" s="508">
        <v>25500</v>
      </c>
      <c r="K109" s="508">
        <v>25500</v>
      </c>
      <c r="L109" s="508">
        <v>25500</v>
      </c>
      <c r="M109" s="508">
        <v>25500</v>
      </c>
      <c r="N109" s="509">
        <v>25500</v>
      </c>
      <c r="O109" s="115"/>
      <c r="P109" s="363"/>
      <c r="Q109" s="363"/>
      <c r="R109" s="42"/>
    </row>
    <row r="110" spans="1:18" s="39" customFormat="1" ht="23.25" customHeight="1">
      <c r="A110"/>
      <c r="B110" s="240" t="s">
        <v>89</v>
      </c>
      <c r="C110" s="511">
        <v>6000</v>
      </c>
      <c r="D110" s="511">
        <v>6000</v>
      </c>
      <c r="E110" s="511">
        <v>0</v>
      </c>
      <c r="F110" s="511">
        <v>7500</v>
      </c>
      <c r="G110" s="508">
        <v>6000</v>
      </c>
      <c r="H110" s="508">
        <v>6000</v>
      </c>
      <c r="I110" s="508">
        <v>6000</v>
      </c>
      <c r="J110" s="508">
        <v>6000</v>
      </c>
      <c r="K110" s="508">
        <v>6000</v>
      </c>
      <c r="L110" s="508">
        <v>6000</v>
      </c>
      <c r="M110" s="508">
        <v>6000</v>
      </c>
      <c r="N110" s="509">
        <v>6000</v>
      </c>
      <c r="O110" s="115"/>
      <c r="P110" s="363"/>
      <c r="Q110" s="363"/>
      <c r="R110" s="42"/>
    </row>
    <row r="111" spans="1:18" s="39" customFormat="1" ht="23.25" customHeight="1">
      <c r="A111"/>
      <c r="B111" s="240" t="s">
        <v>71</v>
      </c>
      <c r="C111" s="511">
        <v>22500</v>
      </c>
      <c r="D111" s="511">
        <v>22500</v>
      </c>
      <c r="E111" s="511">
        <v>22500</v>
      </c>
      <c r="F111" s="511">
        <v>22500</v>
      </c>
      <c r="G111" s="508">
        <v>22500</v>
      </c>
      <c r="H111" s="508">
        <v>22500</v>
      </c>
      <c r="I111" s="508">
        <v>22500</v>
      </c>
      <c r="J111" s="508">
        <v>22500</v>
      </c>
      <c r="K111" s="508">
        <v>22500</v>
      </c>
      <c r="L111" s="508">
        <v>22500</v>
      </c>
      <c r="M111" s="508">
        <v>22500</v>
      </c>
      <c r="N111" s="509">
        <v>22500</v>
      </c>
      <c r="O111" s="115"/>
      <c r="P111" s="363"/>
      <c r="Q111" s="363"/>
      <c r="R111" s="42"/>
    </row>
    <row r="112" spans="1:18" s="39" customFormat="1" ht="23.25" customHeight="1">
      <c r="A112"/>
      <c r="B112" s="240" t="s">
        <v>81</v>
      </c>
      <c r="C112" s="511">
        <v>9000</v>
      </c>
      <c r="D112" s="511">
        <v>9000</v>
      </c>
      <c r="E112" s="511">
        <v>6000</v>
      </c>
      <c r="F112" s="511">
        <v>7500</v>
      </c>
      <c r="G112" s="508">
        <v>7500</v>
      </c>
      <c r="H112" s="508">
        <v>7500</v>
      </c>
      <c r="I112" s="508">
        <v>7500</v>
      </c>
      <c r="J112" s="508">
        <v>7500</v>
      </c>
      <c r="K112" s="508">
        <v>7500</v>
      </c>
      <c r="L112" s="508">
        <v>7500</v>
      </c>
      <c r="M112" s="508">
        <v>7500</v>
      </c>
      <c r="N112" s="509">
        <v>7500</v>
      </c>
      <c r="O112" s="115"/>
      <c r="P112" s="363"/>
      <c r="Q112" s="363"/>
      <c r="R112" s="42"/>
    </row>
    <row r="113" spans="1:18" s="39" customFormat="1" ht="23.25" customHeight="1">
      <c r="A113"/>
      <c r="B113" s="240" t="s">
        <v>49</v>
      </c>
      <c r="C113" s="511">
        <v>37500</v>
      </c>
      <c r="D113" s="511">
        <v>37500</v>
      </c>
      <c r="E113" s="511">
        <v>33000</v>
      </c>
      <c r="F113" s="511">
        <v>36000</v>
      </c>
      <c r="G113" s="508">
        <v>36000</v>
      </c>
      <c r="H113" s="508">
        <v>39000</v>
      </c>
      <c r="I113" s="508">
        <v>37500</v>
      </c>
      <c r="J113" s="508">
        <v>37500</v>
      </c>
      <c r="K113" s="508">
        <v>37500</v>
      </c>
      <c r="L113" s="508">
        <v>37500</v>
      </c>
      <c r="M113" s="508">
        <v>36000</v>
      </c>
      <c r="N113" s="509">
        <v>39000</v>
      </c>
      <c r="O113" s="115"/>
      <c r="P113" s="363"/>
      <c r="Q113" s="363"/>
      <c r="R113" s="42"/>
    </row>
    <row r="114" spans="1:18" s="39" customFormat="1" ht="23.25" customHeight="1" thickBot="1">
      <c r="A114"/>
      <c r="B114" s="244" t="s">
        <v>384</v>
      </c>
      <c r="C114" s="380">
        <f t="shared" ref="C114:N114" si="9">SUM(C96:C113)</f>
        <v>354000</v>
      </c>
      <c r="D114" s="380">
        <f t="shared" si="9"/>
        <v>352500</v>
      </c>
      <c r="E114" s="380">
        <f t="shared" si="9"/>
        <v>315000</v>
      </c>
      <c r="F114" s="380">
        <f t="shared" si="9"/>
        <v>343500</v>
      </c>
      <c r="G114" s="380">
        <f t="shared" si="9"/>
        <v>361500</v>
      </c>
      <c r="H114" s="380">
        <f t="shared" si="9"/>
        <v>366000</v>
      </c>
      <c r="I114" s="380">
        <f t="shared" si="9"/>
        <v>358500</v>
      </c>
      <c r="J114" s="380">
        <f t="shared" si="9"/>
        <v>360000</v>
      </c>
      <c r="K114" s="380">
        <f t="shared" si="9"/>
        <v>360000</v>
      </c>
      <c r="L114" s="380">
        <f t="shared" si="9"/>
        <v>352500</v>
      </c>
      <c r="M114" s="380">
        <f t="shared" si="9"/>
        <v>355500</v>
      </c>
      <c r="N114" s="381">
        <f t="shared" si="9"/>
        <v>361500</v>
      </c>
      <c r="O114" s="169"/>
      <c r="P114" s="169"/>
      <c r="Q114" s="169"/>
      <c r="R114" s="42"/>
    </row>
    <row r="115" spans="1:18" s="39" customFormat="1" ht="23.25" customHeight="1">
      <c r="A115"/>
      <c r="B115" s="17" t="s">
        <v>443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42"/>
      <c r="P115" s="42"/>
      <c r="Q115" s="42"/>
      <c r="R115" s="42"/>
    </row>
    <row r="116" spans="1:18" s="39" customFormat="1" ht="23.25" customHeight="1">
      <c r="A1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42"/>
      <c r="P116" s="42"/>
      <c r="Q116" s="42"/>
      <c r="R116" s="42"/>
    </row>
    <row r="117" spans="1:18" s="39" customFormat="1" ht="23.25" customHeight="1">
      <c r="A1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42"/>
      <c r="P117" s="42"/>
      <c r="Q117" s="42"/>
      <c r="R117" s="42"/>
    </row>
    <row r="118" spans="1:18" s="39" customFormat="1" ht="23.25" customHeight="1" thickBot="1">
      <c r="A118"/>
      <c r="B118" s="362" t="s">
        <v>608</v>
      </c>
      <c r="C118" s="17"/>
      <c r="D118" s="17"/>
      <c r="E118" s="382"/>
      <c r="F118" s="382"/>
      <c r="G118" s="382"/>
      <c r="H118" s="382"/>
      <c r="I118" s="17"/>
      <c r="J118" s="17"/>
      <c r="K118" s="17"/>
      <c r="L118" s="17"/>
      <c r="M118" s="17"/>
      <c r="N118" s="17"/>
      <c r="O118" s="42"/>
      <c r="P118" s="42"/>
      <c r="Q118" s="42"/>
      <c r="R118" s="42"/>
    </row>
    <row r="119" spans="1:18" s="39" customFormat="1" ht="23.25" customHeight="1">
      <c r="A119"/>
      <c r="B119" s="124" t="s">
        <v>447</v>
      </c>
      <c r="C119" s="125" t="s">
        <v>431</v>
      </c>
      <c r="D119" s="125" t="s">
        <v>432</v>
      </c>
      <c r="E119" s="125" t="s">
        <v>433</v>
      </c>
      <c r="F119" s="125" t="s">
        <v>434</v>
      </c>
      <c r="G119" s="125" t="s">
        <v>435</v>
      </c>
      <c r="H119" s="125" t="s">
        <v>436</v>
      </c>
      <c r="I119" s="125" t="s">
        <v>437</v>
      </c>
      <c r="J119" s="125" t="s">
        <v>438</v>
      </c>
      <c r="K119" s="125" t="s">
        <v>439</v>
      </c>
      <c r="L119" s="125" t="s">
        <v>440</v>
      </c>
      <c r="M119" s="125" t="s">
        <v>441</v>
      </c>
      <c r="N119" s="60" t="s">
        <v>442</v>
      </c>
      <c r="O119" s="46"/>
      <c r="P119" s="372"/>
      <c r="Q119" s="372"/>
      <c r="R119" s="42"/>
    </row>
    <row r="120" spans="1:18" s="39" customFormat="1" ht="23.25" customHeight="1">
      <c r="A120"/>
      <c r="B120" s="240" t="s">
        <v>19</v>
      </c>
      <c r="C120" s="488">
        <v>27</v>
      </c>
      <c r="D120" s="488">
        <v>28</v>
      </c>
      <c r="E120" s="488">
        <v>28</v>
      </c>
      <c r="F120" s="488">
        <v>28</v>
      </c>
      <c r="G120" s="115">
        <v>28</v>
      </c>
      <c r="H120" s="115">
        <v>28</v>
      </c>
      <c r="I120" s="115">
        <v>28</v>
      </c>
      <c r="J120" s="115">
        <v>28</v>
      </c>
      <c r="K120" s="115">
        <v>28</v>
      </c>
      <c r="L120" s="115">
        <v>28</v>
      </c>
      <c r="M120" s="115">
        <v>28</v>
      </c>
      <c r="N120" s="178">
        <v>28</v>
      </c>
      <c r="O120" s="115"/>
      <c r="P120" s="363"/>
      <c r="Q120" s="363"/>
      <c r="R120" s="42"/>
    </row>
    <row r="121" spans="1:18" s="39" customFormat="1" ht="23.25" customHeight="1">
      <c r="A121"/>
      <c r="B121" s="240" t="s">
        <v>450</v>
      </c>
      <c r="C121" s="488">
        <v>2</v>
      </c>
      <c r="D121" s="488">
        <v>2</v>
      </c>
      <c r="E121" s="488">
        <v>2</v>
      </c>
      <c r="F121" s="488">
        <v>2</v>
      </c>
      <c r="G121" s="115">
        <v>2</v>
      </c>
      <c r="H121" s="115">
        <v>4</v>
      </c>
      <c r="I121" s="115">
        <v>4</v>
      </c>
      <c r="J121" s="115">
        <v>4</v>
      </c>
      <c r="K121" s="115">
        <v>4</v>
      </c>
      <c r="L121" s="115">
        <v>4</v>
      </c>
      <c r="M121" s="115">
        <v>5</v>
      </c>
      <c r="N121" s="178">
        <v>5</v>
      </c>
      <c r="O121" s="116"/>
      <c r="P121" s="363"/>
      <c r="Q121" s="363"/>
      <c r="R121" s="42"/>
    </row>
    <row r="122" spans="1:18" s="39" customFormat="1" ht="23.25" customHeight="1">
      <c r="A122"/>
      <c r="B122" s="240" t="s">
        <v>41</v>
      </c>
      <c r="C122" s="488">
        <v>8</v>
      </c>
      <c r="D122" s="488">
        <v>8</v>
      </c>
      <c r="E122" s="488">
        <v>8</v>
      </c>
      <c r="F122" s="488">
        <v>9</v>
      </c>
      <c r="G122" s="115">
        <v>9</v>
      </c>
      <c r="H122" s="115">
        <v>9</v>
      </c>
      <c r="I122" s="115">
        <v>9</v>
      </c>
      <c r="J122" s="115">
        <v>9</v>
      </c>
      <c r="K122" s="115">
        <v>9</v>
      </c>
      <c r="L122" s="115">
        <v>8</v>
      </c>
      <c r="M122" s="115">
        <v>8</v>
      </c>
      <c r="N122" s="178">
        <v>8</v>
      </c>
      <c r="O122" s="116"/>
      <c r="P122" s="363"/>
      <c r="Q122" s="363"/>
      <c r="R122" s="42"/>
    </row>
    <row r="123" spans="1:18" s="39" customFormat="1" ht="23.25" customHeight="1">
      <c r="A123"/>
      <c r="B123" s="240" t="s">
        <v>52</v>
      </c>
      <c r="C123" s="488">
        <v>8</v>
      </c>
      <c r="D123" s="488">
        <v>8</v>
      </c>
      <c r="E123" s="488">
        <v>8</v>
      </c>
      <c r="F123" s="488">
        <v>8</v>
      </c>
      <c r="G123" s="115">
        <v>8</v>
      </c>
      <c r="H123" s="115">
        <v>9</v>
      </c>
      <c r="I123" s="115">
        <v>9</v>
      </c>
      <c r="J123" s="115">
        <v>9</v>
      </c>
      <c r="K123" s="115">
        <v>9</v>
      </c>
      <c r="L123" s="115">
        <v>9</v>
      </c>
      <c r="M123" s="115">
        <v>8</v>
      </c>
      <c r="N123" s="178">
        <v>8</v>
      </c>
      <c r="O123" s="116"/>
      <c r="P123" s="363"/>
      <c r="Q123" s="363"/>
      <c r="R123" s="42"/>
    </row>
    <row r="124" spans="1:18" s="39" customFormat="1" ht="23.25" customHeight="1">
      <c r="A124"/>
      <c r="B124" s="240" t="s">
        <v>37</v>
      </c>
      <c r="C124" s="488">
        <v>4</v>
      </c>
      <c r="D124" s="488">
        <v>4</v>
      </c>
      <c r="E124" s="488">
        <v>5</v>
      </c>
      <c r="F124" s="488">
        <v>4</v>
      </c>
      <c r="G124" s="115">
        <v>4</v>
      </c>
      <c r="H124" s="115">
        <v>4</v>
      </c>
      <c r="I124" s="115">
        <v>4</v>
      </c>
      <c r="J124" s="115">
        <v>4</v>
      </c>
      <c r="K124" s="115">
        <v>4</v>
      </c>
      <c r="L124" s="115">
        <v>4</v>
      </c>
      <c r="M124" s="115">
        <v>4</v>
      </c>
      <c r="N124" s="178">
        <v>4</v>
      </c>
      <c r="O124" s="116"/>
      <c r="P124" s="363"/>
      <c r="Q124" s="363"/>
      <c r="R124" s="42"/>
    </row>
    <row r="125" spans="1:18" s="39" customFormat="1" ht="23.25" customHeight="1">
      <c r="A125"/>
      <c r="B125" s="240" t="s">
        <v>449</v>
      </c>
      <c r="C125" s="488">
        <v>21</v>
      </c>
      <c r="D125" s="488">
        <v>23</v>
      </c>
      <c r="E125" s="488">
        <v>21</v>
      </c>
      <c r="F125" s="488">
        <v>22</v>
      </c>
      <c r="G125" s="115">
        <v>22</v>
      </c>
      <c r="H125" s="115">
        <v>22</v>
      </c>
      <c r="I125" s="115">
        <v>22</v>
      </c>
      <c r="J125" s="115">
        <v>22</v>
      </c>
      <c r="K125" s="115">
        <v>22</v>
      </c>
      <c r="L125" s="115">
        <v>22</v>
      </c>
      <c r="M125" s="115">
        <v>22</v>
      </c>
      <c r="N125" s="178">
        <v>22</v>
      </c>
      <c r="O125" s="116"/>
      <c r="P125" s="363"/>
      <c r="Q125" s="363"/>
      <c r="R125" s="42"/>
    </row>
    <row r="126" spans="1:18" s="39" customFormat="1" ht="23.25" customHeight="1">
      <c r="A126"/>
      <c r="B126" s="240" t="s">
        <v>34</v>
      </c>
      <c r="C126" s="488">
        <v>13</v>
      </c>
      <c r="D126" s="488">
        <v>11</v>
      </c>
      <c r="E126" s="488">
        <v>11</v>
      </c>
      <c r="F126" s="488">
        <v>9</v>
      </c>
      <c r="G126" s="115">
        <v>12</v>
      </c>
      <c r="H126" s="115">
        <v>12</v>
      </c>
      <c r="I126" s="115">
        <v>12</v>
      </c>
      <c r="J126" s="115">
        <v>12</v>
      </c>
      <c r="K126" s="115">
        <v>12</v>
      </c>
      <c r="L126" s="115">
        <v>12</v>
      </c>
      <c r="M126" s="115">
        <v>12</v>
      </c>
      <c r="N126" s="178">
        <v>12</v>
      </c>
      <c r="O126" s="116"/>
      <c r="P126" s="363"/>
      <c r="Q126" s="363"/>
      <c r="R126" s="42"/>
    </row>
    <row r="127" spans="1:18" s="39" customFormat="1" ht="23.25" customHeight="1">
      <c r="A127"/>
      <c r="B127" s="240" t="s">
        <v>24</v>
      </c>
      <c r="C127" s="488">
        <v>14</v>
      </c>
      <c r="D127" s="488">
        <v>13</v>
      </c>
      <c r="E127" s="488">
        <v>14</v>
      </c>
      <c r="F127" s="488">
        <v>14</v>
      </c>
      <c r="G127" s="115">
        <v>14</v>
      </c>
      <c r="H127" s="115">
        <v>14</v>
      </c>
      <c r="I127" s="115">
        <v>14</v>
      </c>
      <c r="J127" s="115">
        <v>14</v>
      </c>
      <c r="K127" s="115">
        <v>14</v>
      </c>
      <c r="L127" s="115">
        <v>13</v>
      </c>
      <c r="M127" s="115">
        <v>13</v>
      </c>
      <c r="N127" s="178">
        <v>13</v>
      </c>
      <c r="O127" s="116"/>
      <c r="P127" s="363"/>
      <c r="Q127" s="363"/>
      <c r="R127" s="42"/>
    </row>
    <row r="128" spans="1:18" s="39" customFormat="1" ht="23.25" customHeight="1">
      <c r="A128"/>
      <c r="B128" s="240" t="s">
        <v>71</v>
      </c>
      <c r="C128" s="488">
        <v>2</v>
      </c>
      <c r="D128" s="488">
        <v>2</v>
      </c>
      <c r="E128" s="488">
        <v>2</v>
      </c>
      <c r="F128" s="488">
        <v>4</v>
      </c>
      <c r="G128" s="115">
        <v>4</v>
      </c>
      <c r="H128" s="115">
        <v>4</v>
      </c>
      <c r="I128" s="115">
        <v>4</v>
      </c>
      <c r="J128" s="115">
        <v>4</v>
      </c>
      <c r="K128" s="115">
        <v>4</v>
      </c>
      <c r="L128" s="115">
        <v>4</v>
      </c>
      <c r="M128" s="115">
        <v>4</v>
      </c>
      <c r="N128" s="178">
        <v>4</v>
      </c>
      <c r="O128" s="116"/>
      <c r="P128" s="363"/>
      <c r="Q128" s="363"/>
      <c r="R128" s="42"/>
    </row>
    <row r="129" spans="1:18" s="39" customFormat="1" ht="23.25" customHeight="1" thickBot="1">
      <c r="A129"/>
      <c r="B129" s="244" t="s">
        <v>384</v>
      </c>
      <c r="C129" s="154">
        <f t="shared" ref="C129:N129" si="10">SUM(C120:C128)</f>
        <v>99</v>
      </c>
      <c r="D129" s="154">
        <f t="shared" si="10"/>
        <v>99</v>
      </c>
      <c r="E129" s="154">
        <f t="shared" si="10"/>
        <v>99</v>
      </c>
      <c r="F129" s="154">
        <f t="shared" si="10"/>
        <v>100</v>
      </c>
      <c r="G129" s="154">
        <f t="shared" si="10"/>
        <v>103</v>
      </c>
      <c r="H129" s="154">
        <f t="shared" si="10"/>
        <v>106</v>
      </c>
      <c r="I129" s="154">
        <f t="shared" si="10"/>
        <v>106</v>
      </c>
      <c r="J129" s="154">
        <f t="shared" si="10"/>
        <v>106</v>
      </c>
      <c r="K129" s="154">
        <f t="shared" si="10"/>
        <v>106</v>
      </c>
      <c r="L129" s="154">
        <f t="shared" si="10"/>
        <v>104</v>
      </c>
      <c r="M129" s="154">
        <f t="shared" si="10"/>
        <v>104</v>
      </c>
      <c r="N129" s="156">
        <f t="shared" si="10"/>
        <v>104</v>
      </c>
      <c r="O129" s="116"/>
      <c r="P129" s="363"/>
      <c r="Q129" s="363"/>
      <c r="R129" s="42"/>
    </row>
    <row r="130" spans="1:18" s="39" customFormat="1" ht="23.25" customHeight="1">
      <c r="A130"/>
      <c r="B130" s="17" t="s">
        <v>443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16"/>
      <c r="P130" s="363"/>
      <c r="Q130" s="363"/>
      <c r="R130" s="42"/>
    </row>
    <row r="131" spans="1:18" s="39" customFormat="1" ht="23.25" customHeight="1">
      <c r="A13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16"/>
      <c r="P131" s="363"/>
      <c r="Q131" s="363"/>
      <c r="R131" s="42"/>
    </row>
    <row r="132" spans="1:18" s="39" customFormat="1" ht="23.25" customHeight="1">
      <c r="A132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16"/>
      <c r="P132" s="363"/>
      <c r="Q132" s="363"/>
      <c r="R132" s="42"/>
    </row>
    <row r="133" spans="1:18" s="39" customFormat="1" ht="23.25" customHeight="1" thickBot="1">
      <c r="A133"/>
      <c r="B133" s="362" t="s">
        <v>609</v>
      </c>
      <c r="C133" s="17"/>
      <c r="D133" s="17"/>
      <c r="E133" s="382"/>
      <c r="F133" s="382"/>
      <c r="G133" s="382"/>
      <c r="H133" s="382"/>
      <c r="I133" s="17"/>
      <c r="J133" s="17"/>
      <c r="K133" s="17"/>
      <c r="L133" s="17"/>
      <c r="M133" s="17"/>
      <c r="N133" s="17"/>
      <c r="O133" s="116"/>
      <c r="P133" s="363"/>
      <c r="Q133" s="363"/>
      <c r="R133" s="42"/>
    </row>
    <row r="134" spans="1:18" s="39" customFormat="1" ht="23.25" customHeight="1">
      <c r="A134"/>
      <c r="B134" s="124" t="s">
        <v>447</v>
      </c>
      <c r="C134" s="125" t="s">
        <v>431</v>
      </c>
      <c r="D134" s="125" t="s">
        <v>432</v>
      </c>
      <c r="E134" s="125" t="s">
        <v>433</v>
      </c>
      <c r="F134" s="125" t="s">
        <v>434</v>
      </c>
      <c r="G134" s="125" t="s">
        <v>435</v>
      </c>
      <c r="H134" s="125" t="s">
        <v>436</v>
      </c>
      <c r="I134" s="125" t="s">
        <v>437</v>
      </c>
      <c r="J134" s="125" t="s">
        <v>438</v>
      </c>
      <c r="K134" s="125" t="s">
        <v>439</v>
      </c>
      <c r="L134" s="125" t="s">
        <v>440</v>
      </c>
      <c r="M134" s="125" t="s">
        <v>441</v>
      </c>
      <c r="N134" s="60" t="s">
        <v>442</v>
      </c>
      <c r="O134" s="116"/>
      <c r="P134" s="363"/>
      <c r="Q134" s="363"/>
      <c r="R134" s="42"/>
    </row>
    <row r="135" spans="1:18" s="39" customFormat="1" ht="23.25" customHeight="1">
      <c r="A135"/>
      <c r="B135" s="240" t="s">
        <v>19</v>
      </c>
      <c r="C135" s="511">
        <v>59400</v>
      </c>
      <c r="D135" s="511">
        <v>61600</v>
      </c>
      <c r="E135" s="511">
        <v>61600</v>
      </c>
      <c r="F135" s="511">
        <v>61600</v>
      </c>
      <c r="G135" s="508">
        <v>61600</v>
      </c>
      <c r="H135" s="508">
        <v>61600</v>
      </c>
      <c r="I135" s="508">
        <v>61600</v>
      </c>
      <c r="J135" s="508">
        <v>61600</v>
      </c>
      <c r="K135" s="508">
        <v>61600</v>
      </c>
      <c r="L135" s="508">
        <v>61600</v>
      </c>
      <c r="M135" s="508">
        <v>61600</v>
      </c>
      <c r="N135" s="509">
        <v>61600</v>
      </c>
      <c r="O135" s="116"/>
      <c r="P135" s="363"/>
      <c r="Q135" s="363"/>
      <c r="R135" s="42"/>
    </row>
    <row r="136" spans="1:18" s="39" customFormat="1" ht="23.25" customHeight="1">
      <c r="A136"/>
      <c r="B136" s="240" t="s">
        <v>450</v>
      </c>
      <c r="C136" s="511">
        <v>4400</v>
      </c>
      <c r="D136" s="511">
        <v>4400</v>
      </c>
      <c r="E136" s="511">
        <v>4400</v>
      </c>
      <c r="F136" s="511">
        <v>4400</v>
      </c>
      <c r="G136" s="508">
        <v>4400</v>
      </c>
      <c r="H136" s="508">
        <v>8800</v>
      </c>
      <c r="I136" s="508">
        <v>8800</v>
      </c>
      <c r="J136" s="508">
        <v>8800</v>
      </c>
      <c r="K136" s="508">
        <v>8800</v>
      </c>
      <c r="L136" s="508">
        <v>8800</v>
      </c>
      <c r="M136" s="508">
        <v>11000</v>
      </c>
      <c r="N136" s="509">
        <v>11000</v>
      </c>
      <c r="O136" s="116"/>
      <c r="P136" s="363"/>
      <c r="Q136" s="363"/>
      <c r="R136" s="42"/>
    </row>
    <row r="137" spans="1:18" s="39" customFormat="1" ht="23.25" customHeight="1">
      <c r="A137"/>
      <c r="B137" s="240" t="s">
        <v>41</v>
      </c>
      <c r="C137" s="511">
        <v>17600</v>
      </c>
      <c r="D137" s="511">
        <v>17600</v>
      </c>
      <c r="E137" s="511">
        <v>17600</v>
      </c>
      <c r="F137" s="511">
        <v>19800</v>
      </c>
      <c r="G137" s="508">
        <v>19800</v>
      </c>
      <c r="H137" s="508">
        <v>19800</v>
      </c>
      <c r="I137" s="508">
        <v>19800</v>
      </c>
      <c r="J137" s="508">
        <v>19800</v>
      </c>
      <c r="K137" s="508">
        <v>19800</v>
      </c>
      <c r="L137" s="508">
        <v>17600</v>
      </c>
      <c r="M137" s="508">
        <v>17600</v>
      </c>
      <c r="N137" s="509">
        <v>17600</v>
      </c>
      <c r="O137" s="116"/>
      <c r="P137" s="363"/>
      <c r="Q137" s="363"/>
      <c r="R137" s="42"/>
    </row>
    <row r="138" spans="1:18" s="39" customFormat="1" ht="23.25" customHeight="1">
      <c r="A138"/>
      <c r="B138" s="240" t="s">
        <v>52</v>
      </c>
      <c r="C138" s="511">
        <v>17600</v>
      </c>
      <c r="D138" s="511">
        <v>17600</v>
      </c>
      <c r="E138" s="511">
        <v>17600</v>
      </c>
      <c r="F138" s="511">
        <v>17600</v>
      </c>
      <c r="G138" s="508">
        <v>17600</v>
      </c>
      <c r="H138" s="508">
        <v>19800</v>
      </c>
      <c r="I138" s="508">
        <v>19800</v>
      </c>
      <c r="J138" s="508">
        <v>19800</v>
      </c>
      <c r="K138" s="508">
        <v>19800</v>
      </c>
      <c r="L138" s="508">
        <v>19800</v>
      </c>
      <c r="M138" s="508">
        <v>17600</v>
      </c>
      <c r="N138" s="509">
        <v>17600</v>
      </c>
      <c r="O138" s="116"/>
      <c r="P138" s="363"/>
      <c r="Q138" s="363"/>
      <c r="R138" s="42"/>
    </row>
    <row r="139" spans="1:18" s="39" customFormat="1" ht="23.25" customHeight="1">
      <c r="A139"/>
      <c r="B139" s="240" t="s">
        <v>37</v>
      </c>
      <c r="C139" s="511">
        <v>8800</v>
      </c>
      <c r="D139" s="511">
        <v>8800</v>
      </c>
      <c r="E139" s="511">
        <v>11000</v>
      </c>
      <c r="F139" s="511">
        <v>8800</v>
      </c>
      <c r="G139" s="508">
        <v>8800</v>
      </c>
      <c r="H139" s="508">
        <v>8800</v>
      </c>
      <c r="I139" s="508">
        <v>8800</v>
      </c>
      <c r="J139" s="508">
        <v>8800</v>
      </c>
      <c r="K139" s="508">
        <v>8800</v>
      </c>
      <c r="L139" s="508">
        <v>8800</v>
      </c>
      <c r="M139" s="508">
        <v>8800</v>
      </c>
      <c r="N139" s="509">
        <v>8800</v>
      </c>
      <c r="O139" s="116"/>
      <c r="P139" s="363"/>
      <c r="Q139" s="363"/>
      <c r="R139" s="42"/>
    </row>
    <row r="140" spans="1:18" s="39" customFormat="1" ht="23.25" customHeight="1">
      <c r="A140"/>
      <c r="B140" s="240" t="s">
        <v>449</v>
      </c>
      <c r="C140" s="511">
        <v>48400</v>
      </c>
      <c r="D140" s="511">
        <v>52800</v>
      </c>
      <c r="E140" s="511">
        <v>46200</v>
      </c>
      <c r="F140" s="511">
        <v>48400</v>
      </c>
      <c r="G140" s="508">
        <v>48400</v>
      </c>
      <c r="H140" s="508">
        <v>48400</v>
      </c>
      <c r="I140" s="508">
        <v>48400</v>
      </c>
      <c r="J140" s="508">
        <v>48400</v>
      </c>
      <c r="K140" s="508">
        <v>46200</v>
      </c>
      <c r="L140" s="508">
        <v>50600</v>
      </c>
      <c r="M140" s="508">
        <v>48400</v>
      </c>
      <c r="N140" s="509">
        <v>48400</v>
      </c>
      <c r="O140" s="116"/>
      <c r="P140" s="363"/>
      <c r="Q140" s="363"/>
      <c r="R140" s="42"/>
    </row>
    <row r="141" spans="1:18" s="39" customFormat="1" ht="23.25" customHeight="1">
      <c r="A141"/>
      <c r="B141" s="240" t="s">
        <v>34</v>
      </c>
      <c r="C141" s="511">
        <v>28600</v>
      </c>
      <c r="D141" s="511">
        <v>24200</v>
      </c>
      <c r="E141" s="511">
        <v>24200</v>
      </c>
      <c r="F141" s="511">
        <v>19800</v>
      </c>
      <c r="G141" s="508">
        <v>26400</v>
      </c>
      <c r="H141" s="508">
        <v>26400</v>
      </c>
      <c r="I141" s="508">
        <v>26400</v>
      </c>
      <c r="J141" s="508">
        <v>26400</v>
      </c>
      <c r="K141" s="508">
        <v>26400</v>
      </c>
      <c r="L141" s="508">
        <v>26400</v>
      </c>
      <c r="M141" s="508">
        <v>26400</v>
      </c>
      <c r="N141" s="509">
        <v>26400</v>
      </c>
      <c r="O141" s="116"/>
      <c r="P141" s="363"/>
      <c r="Q141" s="363"/>
      <c r="R141" s="42"/>
    </row>
    <row r="142" spans="1:18" s="39" customFormat="1" ht="23.25" customHeight="1">
      <c r="A142"/>
      <c r="B142" s="240" t="s">
        <v>24</v>
      </c>
      <c r="C142" s="511">
        <v>30800</v>
      </c>
      <c r="D142" s="511">
        <v>28600</v>
      </c>
      <c r="E142" s="511">
        <v>30800</v>
      </c>
      <c r="F142" s="511">
        <v>30800</v>
      </c>
      <c r="G142" s="508">
        <v>30800</v>
      </c>
      <c r="H142" s="508">
        <v>30800</v>
      </c>
      <c r="I142" s="508">
        <v>30800</v>
      </c>
      <c r="J142" s="508">
        <v>30800</v>
      </c>
      <c r="K142" s="508">
        <v>30800</v>
      </c>
      <c r="L142" s="508">
        <v>28600</v>
      </c>
      <c r="M142" s="508">
        <v>28600</v>
      </c>
      <c r="N142" s="509">
        <v>28600</v>
      </c>
      <c r="O142" s="116"/>
      <c r="P142" s="363"/>
      <c r="Q142" s="363"/>
      <c r="R142" s="42"/>
    </row>
    <row r="143" spans="1:18" s="39" customFormat="1" ht="23.25" customHeight="1">
      <c r="A143"/>
      <c r="B143" s="240" t="s">
        <v>71</v>
      </c>
      <c r="C143" s="511">
        <v>4400</v>
      </c>
      <c r="D143" s="511">
        <v>4400</v>
      </c>
      <c r="E143" s="511">
        <v>4400</v>
      </c>
      <c r="F143" s="511">
        <v>8800</v>
      </c>
      <c r="G143" s="511">
        <v>8800</v>
      </c>
      <c r="H143" s="511">
        <v>8800</v>
      </c>
      <c r="I143" s="511">
        <v>8800</v>
      </c>
      <c r="J143" s="511">
        <v>8800</v>
      </c>
      <c r="K143" s="511">
        <v>8800</v>
      </c>
      <c r="L143" s="511">
        <v>8800</v>
      </c>
      <c r="M143" s="508">
        <v>8800</v>
      </c>
      <c r="N143" s="509">
        <v>8800</v>
      </c>
      <c r="O143" s="116"/>
      <c r="P143" s="363"/>
      <c r="Q143" s="363"/>
      <c r="R143" s="42"/>
    </row>
    <row r="144" spans="1:18" s="39" customFormat="1" ht="23.25" customHeight="1" thickBot="1">
      <c r="A144"/>
      <c r="B144" s="244" t="s">
        <v>384</v>
      </c>
      <c r="C144" s="380">
        <f t="shared" ref="C144:N144" si="11">SUM(C135:C143)</f>
        <v>220000</v>
      </c>
      <c r="D144" s="380">
        <f t="shared" si="11"/>
        <v>220000</v>
      </c>
      <c r="E144" s="380">
        <f t="shared" si="11"/>
        <v>217800</v>
      </c>
      <c r="F144" s="380">
        <f t="shared" si="11"/>
        <v>220000</v>
      </c>
      <c r="G144" s="380">
        <f t="shared" si="11"/>
        <v>226600</v>
      </c>
      <c r="H144" s="380">
        <f t="shared" si="11"/>
        <v>233200</v>
      </c>
      <c r="I144" s="380">
        <f t="shared" si="11"/>
        <v>233200</v>
      </c>
      <c r="J144" s="380">
        <f t="shared" si="11"/>
        <v>233200</v>
      </c>
      <c r="K144" s="380">
        <f t="shared" si="11"/>
        <v>231000</v>
      </c>
      <c r="L144" s="380">
        <f t="shared" si="11"/>
        <v>231000</v>
      </c>
      <c r="M144" s="380">
        <f t="shared" si="11"/>
        <v>228800</v>
      </c>
      <c r="N144" s="381">
        <f t="shared" si="11"/>
        <v>228800</v>
      </c>
      <c r="O144" s="169"/>
      <c r="P144" s="169"/>
      <c r="Q144" s="169"/>
      <c r="R144" s="42"/>
    </row>
    <row r="145" spans="1:18" s="39" customFormat="1" ht="23.25" customHeight="1">
      <c r="A145"/>
      <c r="B145" s="17" t="s">
        <v>443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42"/>
      <c r="P145" s="42"/>
      <c r="Q145" s="42"/>
      <c r="R145" s="42"/>
    </row>
    <row r="146" spans="1:18" s="39" customFormat="1" ht="23.25" customHeight="1">
      <c r="A14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42"/>
      <c r="P146" s="42"/>
      <c r="Q146" s="42"/>
      <c r="R146" s="42"/>
    </row>
    <row r="147" spans="1:18" s="39" customFormat="1" ht="23.25" customHeight="1">
      <c r="A14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42"/>
      <c r="P147" s="42"/>
      <c r="Q147" s="42"/>
      <c r="R147" s="42"/>
    </row>
    <row r="148" spans="1:18" s="39" customFormat="1" ht="23.25" customHeight="1">
      <c r="A148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363"/>
      <c r="P148" s="363"/>
      <c r="Q148" s="363"/>
      <c r="R148" s="42"/>
    </row>
    <row r="149" spans="1:18" s="39" customFormat="1" ht="23.25" customHeight="1">
      <c r="A149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363"/>
      <c r="P149" s="363"/>
      <c r="Q149" s="363"/>
      <c r="R149" s="42"/>
    </row>
    <row r="150" spans="1:18" s="39" customFormat="1" ht="23.25" customHeight="1">
      <c r="A150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363"/>
      <c r="P150" s="363"/>
      <c r="Q150" s="363"/>
      <c r="R150" s="42"/>
    </row>
    <row r="151" spans="1:18" s="39" customFormat="1" ht="23.25" customHeight="1">
      <c r="A15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363"/>
      <c r="P151" s="363"/>
      <c r="Q151" s="363"/>
      <c r="R151" s="42"/>
    </row>
    <row r="152" spans="1:18" s="39" customFormat="1" ht="23.25" customHeight="1">
      <c r="A152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363"/>
      <c r="P152" s="363"/>
      <c r="Q152" s="363"/>
      <c r="R152" s="42"/>
    </row>
    <row r="153" spans="1:18" s="39" customFormat="1" ht="23.25" customHeight="1">
      <c r="A153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363"/>
      <c r="P153" s="363"/>
      <c r="Q153" s="363"/>
      <c r="R153" s="42"/>
    </row>
    <row r="154" spans="1:18" s="39" customFormat="1" ht="23.25" customHeight="1">
      <c r="A154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363"/>
      <c r="P154" s="363"/>
      <c r="Q154" s="363"/>
      <c r="R154" s="42"/>
    </row>
    <row r="155" spans="1:18" s="39" customFormat="1" ht="23.25" customHeight="1">
      <c r="A155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363"/>
      <c r="P155" s="363"/>
      <c r="Q155" s="363"/>
      <c r="R155" s="42"/>
    </row>
    <row r="156" spans="1:18" s="39" customFormat="1" ht="23.25" customHeight="1">
      <c r="A15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363"/>
      <c r="P156" s="363"/>
      <c r="Q156" s="363"/>
      <c r="R156" s="42"/>
    </row>
    <row r="157" spans="1:18" s="39" customFormat="1" ht="23.25" customHeight="1">
      <c r="A15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363"/>
      <c r="P157" s="363"/>
      <c r="Q157" s="363"/>
      <c r="R157" s="42"/>
    </row>
    <row r="158" spans="1:18" s="39" customFormat="1" ht="23.25" customHeight="1">
      <c r="A158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363"/>
      <c r="P158" s="363"/>
      <c r="Q158" s="363"/>
      <c r="R158" s="42"/>
    </row>
    <row r="159" spans="1:18" s="39" customFormat="1" ht="23.25" customHeight="1">
      <c r="A159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363"/>
      <c r="P159" s="363"/>
      <c r="Q159" s="363"/>
      <c r="R159" s="42"/>
    </row>
    <row r="160" spans="1:18" s="39" customFormat="1" ht="23.25" customHeight="1">
      <c r="A160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69"/>
      <c r="P160" s="169"/>
      <c r="Q160" s="169"/>
      <c r="R160" s="42"/>
    </row>
    <row r="161" spans="1:18" s="39" customFormat="1" ht="23.25" customHeight="1">
      <c r="A16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42"/>
      <c r="P161" s="42"/>
      <c r="Q161" s="42"/>
      <c r="R161" s="42"/>
    </row>
    <row r="162" spans="1:18" s="39" customFormat="1" ht="23.25" customHeight="1">
      <c r="A162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42"/>
      <c r="P162" s="42"/>
      <c r="Q162" s="42"/>
      <c r="R162" s="42"/>
    </row>
    <row r="163" spans="1:18" s="39" customFormat="1" ht="23.25" customHeight="1">
      <c r="A16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42"/>
      <c r="P163" s="42"/>
      <c r="Q163" s="42"/>
      <c r="R163" s="42"/>
    </row>
    <row r="164" spans="1:18" s="39" customFormat="1" ht="23.25" customHeight="1">
      <c r="A164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42"/>
      <c r="P164" s="42"/>
      <c r="Q164" s="42"/>
      <c r="R164" s="42"/>
    </row>
    <row r="165" spans="1:18" s="39" customFormat="1" ht="23.25" customHeight="1">
      <c r="A165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6" spans="1:18" s="39" customFormat="1" ht="23.25" customHeight="1">
      <c r="A166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7" spans="1:18" s="39" customFormat="1" ht="23.25" customHeight="1">
      <c r="A167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68" spans="1:18" s="39" customFormat="1" ht="23.25" customHeight="1">
      <c r="A168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69" spans="1:18" s="39" customFormat="1" ht="23.25" customHeight="1">
      <c r="A16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</row>
    <row r="170" spans="1:18" s="39" customFormat="1" ht="23.25" customHeight="1">
      <c r="A17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1" spans="1:18" s="39" customFormat="1" ht="23.25" customHeight="1">
      <c r="A171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</row>
    <row r="172" spans="1:18" s="39" customFormat="1" ht="23.25" customHeight="1">
      <c r="A17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73" spans="1:18" s="39" customFormat="1" ht="23.25" customHeight="1">
      <c r="A173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</row>
    <row r="174" spans="1:18" s="39" customFormat="1" ht="23.25" customHeight="1">
      <c r="A174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</row>
    <row r="175" spans="1:18" s="39" customFormat="1" ht="23.25" customHeight="1">
      <c r="A175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6" spans="1:18" s="39" customFormat="1" ht="23.25" customHeight="1">
      <c r="A176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</row>
    <row r="177" spans="1:18" s="39" customFormat="1" ht="23.25" customHeight="1">
      <c r="A177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8" spans="1:18" s="39" customFormat="1" ht="23.25" customHeight="1">
      <c r="A178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</row>
    <row r="179" spans="1:18" s="39" customFormat="1" ht="23.25" customHeight="1">
      <c r="A17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0" spans="1:18" s="39" customFormat="1" ht="23.25" customHeight="1">
      <c r="A18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1" spans="1:18" s="39" customFormat="1" ht="23.25" customHeight="1">
      <c r="A18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2" spans="1:18" s="39" customFormat="1" ht="23.25" customHeight="1">
      <c r="A18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3" spans="1:18" s="39" customFormat="1" ht="23.25" customHeight="1">
      <c r="A183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spans="1:18" s="39" customFormat="1" ht="23.25" customHeight="1">
      <c r="A184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5" spans="1:18" s="39" customFormat="1" ht="23.25" customHeight="1">
      <c r="A185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spans="1:18" s="39" customFormat="1" ht="23.25" customHeight="1">
      <c r="A186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87" spans="1:18" s="39" customFormat="1" ht="23.25" customHeight="1">
      <c r="A187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</row>
    <row r="188" spans="1:18" s="39" customFormat="1" ht="23.25" customHeight="1">
      <c r="A188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</row>
    <row r="189" spans="1:18" s="39" customFormat="1" ht="23.25" customHeight="1">
      <c r="A189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spans="1:18" s="39" customFormat="1" ht="23.25" customHeight="1">
      <c r="A19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  <row r="191" spans="1:18" s="39" customFormat="1" ht="23.25" customHeight="1">
      <c r="A191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spans="1:18" s="39" customFormat="1" ht="23.25" customHeight="1">
      <c r="A19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</row>
    <row r="193" spans="1:18" s="39" customFormat="1" ht="23.25" customHeight="1">
      <c r="A193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</row>
    <row r="194" spans="1:18" s="39" customFormat="1" ht="23.25" customHeight="1">
      <c r="A194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</row>
    <row r="195" spans="1:18" s="39" customFormat="1" ht="23.25" customHeight="1">
      <c r="A195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</row>
    <row r="196" spans="1:18" s="39" customFormat="1" ht="23.25" customHeight="1">
      <c r="A196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</row>
    <row r="197" spans="1:18" s="39" customFormat="1" ht="23.25" customHeight="1">
      <c r="A197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</row>
    <row r="198" spans="1:18" s="39" customFormat="1" ht="23.25" customHeight="1">
      <c r="A198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</row>
    <row r="199" spans="1:18" s="39" customFormat="1" ht="23.25" customHeight="1">
      <c r="A199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</row>
    <row r="200" spans="1:18" s="39" customFormat="1" ht="23.25" customHeight="1">
      <c r="A20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</row>
    <row r="201" spans="1:18" s="39" customFormat="1" ht="23.25" customHeight="1">
      <c r="A201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</row>
    <row r="202" spans="1:18" s="39" customFormat="1" ht="23.25" customHeight="1">
      <c r="A20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</row>
    <row r="203" spans="1:18" s="39" customFormat="1" ht="23.25" customHeight="1">
      <c r="A203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</row>
    <row r="204" spans="1:18" s="39" customFormat="1" ht="23.25" customHeight="1">
      <c r="A204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</row>
    <row r="205" spans="1:18" s="39" customFormat="1" ht="23.25" customHeight="1">
      <c r="A205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</row>
    <row r="206" spans="1:18" s="39" customFormat="1" ht="23.25" customHeight="1">
      <c r="A206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</row>
    <row r="207" spans="1:18" s="39" customFormat="1" ht="23.25" customHeight="1">
      <c r="A207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</row>
    <row r="208" spans="1:18" s="39" customFormat="1" ht="23.25" customHeight="1">
      <c r="A208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</row>
    <row r="209" spans="1:18" s="39" customFormat="1" ht="23.25" customHeight="1">
      <c r="A209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</row>
    <row r="210" spans="1:18" s="39" customFormat="1" ht="23.25" customHeight="1">
      <c r="A2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</row>
    <row r="211" spans="1:18" s="39" customFormat="1" ht="23.25" customHeight="1">
      <c r="A211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</row>
    <row r="212" spans="1:18" s="39" customFormat="1" ht="23.25" customHeight="1">
      <c r="A21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</row>
    <row r="213" spans="1:18" s="39" customFormat="1" ht="23.25" customHeight="1">
      <c r="A213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</row>
    <row r="214" spans="1:18" s="39" customFormat="1" ht="23.25" customHeight="1">
      <c r="A214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</row>
    <row r="215" spans="1:18" s="39" customFormat="1" ht="23.25" customHeight="1">
      <c r="A215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</row>
    <row r="216" spans="1:18" s="39" customFormat="1" ht="23.25" customHeight="1">
      <c r="A216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</row>
    <row r="217" spans="1:18" s="39" customFormat="1" ht="23.25" customHeight="1">
      <c r="A217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</row>
    <row r="218" spans="1:18" s="39" customFormat="1" ht="23.25" customHeight="1">
      <c r="A218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</row>
    <row r="219" spans="1:18" s="39" customFormat="1" ht="23.25" customHeight="1">
      <c r="A219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</row>
    <row r="220" spans="1:18" s="39" customFormat="1" ht="23.25" customHeight="1">
      <c r="A220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</row>
    <row r="221" spans="1:18" s="39" customFormat="1" ht="23.25" customHeight="1">
      <c r="A221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</row>
    <row r="222" spans="1:18" s="39" customFormat="1" ht="23.25" customHeight="1">
      <c r="A22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</row>
    <row r="223" spans="1:18" s="39" customFormat="1" ht="23.25" customHeight="1">
      <c r="A223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</row>
    <row r="224" spans="1:18" s="39" customFormat="1" ht="23.25" customHeight="1">
      <c r="A224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</row>
    <row r="225" spans="1:18" s="39" customFormat="1" ht="23.25" customHeight="1">
      <c r="A225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</row>
    <row r="226" spans="1:18" s="39" customFormat="1" ht="23.25" customHeight="1">
      <c r="A226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</row>
    <row r="227" spans="1:18" s="39" customFormat="1">
      <c r="A227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</row>
    <row r="228" spans="1:18" s="39" customFormat="1">
      <c r="A228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</row>
    <row r="229" spans="1:18" s="39" customFormat="1">
      <c r="A229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</row>
    <row r="230" spans="1:18" s="39" customFormat="1">
      <c r="A230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</row>
    <row r="231" spans="1:18" s="39" customFormat="1">
      <c r="A231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</row>
    <row r="232" spans="1:18" s="39" customFormat="1">
      <c r="A23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</row>
    <row r="233" spans="1:18" s="39" customFormat="1">
      <c r="A233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</row>
    <row r="234" spans="1:18" s="39" customFormat="1">
      <c r="A234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spans="1:18" s="39" customFormat="1">
      <c r="A235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</row>
    <row r="236" spans="1:18" s="39" customFormat="1">
      <c r="A236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</row>
    <row r="237" spans="1:18" s="39" customFormat="1">
      <c r="A237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</row>
    <row r="238" spans="1:18" s="39" customFormat="1">
      <c r="A238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</row>
    <row r="239" spans="1:18" s="39" customFormat="1">
      <c r="A239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</row>
    <row r="240" spans="1:18" s="39" customFormat="1">
      <c r="A240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</row>
    <row r="241" spans="1:18" s="39" customFormat="1">
      <c r="A241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</row>
    <row r="242" spans="1:18" s="39" customFormat="1">
      <c r="A2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</row>
    <row r="243" spans="1:18" s="39" customFormat="1">
      <c r="A243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</row>
    <row r="244" spans="1:18" s="39" customFormat="1">
      <c r="A244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</row>
    <row r="245" spans="1:18" s="39" customFormat="1">
      <c r="A245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</row>
    <row r="246" spans="1:18" s="39" customFormat="1">
      <c r="A246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</row>
    <row r="247" spans="1:18" s="39" customFormat="1">
      <c r="A247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</row>
    <row r="248" spans="1:18" s="39" customFormat="1">
      <c r="A248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</row>
    <row r="249" spans="1:18" s="39" customFormat="1">
      <c r="A249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</row>
    <row r="250" spans="1:18" s="39" customFormat="1">
      <c r="A250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</row>
    <row r="251" spans="1:18" s="39" customFormat="1">
      <c r="A251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</row>
    <row r="252" spans="1:18" s="39" customFormat="1">
      <c r="A25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</row>
    <row r="253" spans="1:18" s="39" customFormat="1">
      <c r="A253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</row>
    <row r="254" spans="1:18" s="39" customFormat="1">
      <c r="A254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</row>
    <row r="255" spans="1:18" s="39" customFormat="1">
      <c r="A255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</row>
    <row r="256" spans="1:18" s="39" customFormat="1">
      <c r="A256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</row>
    <row r="257" spans="1:18" s="39" customFormat="1">
      <c r="A257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</row>
    <row r="258" spans="1:18" s="39" customFormat="1">
      <c r="A258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</row>
    <row r="259" spans="1:18" s="39" customFormat="1">
      <c r="A259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</row>
    <row r="260" spans="1:18" s="39" customFormat="1">
      <c r="A260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</row>
    <row r="261" spans="1:18" s="39" customFormat="1">
      <c r="A261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</row>
    <row r="262" spans="1:18" s="39" customFormat="1">
      <c r="A26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</row>
    <row r="263" spans="1:18" s="39" customFormat="1">
      <c r="A263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</row>
    <row r="264" spans="1:18" s="39" customFormat="1">
      <c r="A264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</row>
    <row r="265" spans="1:18" s="39" customFormat="1">
      <c r="A265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</row>
    <row r="266" spans="1:18" s="39" customFormat="1">
      <c r="A266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</row>
    <row r="267" spans="1:18" s="39" customFormat="1">
      <c r="A267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</row>
    <row r="268" spans="1:18" s="39" customFormat="1">
      <c r="A268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</row>
    <row r="269" spans="1:18" s="39" customFormat="1">
      <c r="A269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</row>
    <row r="270" spans="1:18" s="39" customFormat="1">
      <c r="A270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</row>
    <row r="271" spans="1:18" s="39" customFormat="1">
      <c r="A271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</row>
    <row r="272" spans="1:18" s="39" customFormat="1">
      <c r="A27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</row>
    <row r="273" spans="1:18" s="39" customFormat="1">
      <c r="A273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</row>
    <row r="274" spans="1:18" s="39" customFormat="1">
      <c r="A274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</row>
    <row r="275" spans="1:18" s="39" customFormat="1">
      <c r="A275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</row>
    <row r="276" spans="1:18" s="39" customFormat="1">
      <c r="A276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</row>
    <row r="277" spans="1:18" s="39" customFormat="1">
      <c r="A277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  <row r="278" spans="1:18" s="39" customFormat="1">
      <c r="A278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</row>
    <row r="279" spans="1:18" s="39" customFormat="1">
      <c r="A279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</row>
    <row r="280" spans="1:18" s="39" customFormat="1">
      <c r="A280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</row>
    <row r="281" spans="1:18" s="39" customFormat="1">
      <c r="A281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</row>
    <row r="282" spans="1:18" s="39" customFormat="1">
      <c r="A28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</row>
    <row r="283" spans="1:18" s="39" customFormat="1">
      <c r="A283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</row>
    <row r="284" spans="1:18" s="39" customFormat="1">
      <c r="A284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</row>
    <row r="285" spans="1:18" s="39" customFormat="1">
      <c r="A285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</row>
    <row r="286" spans="1:18" s="39" customFormat="1">
      <c r="A286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</row>
    <row r="287" spans="1:18" s="39" customFormat="1">
      <c r="A287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</row>
    <row r="288" spans="1:18" s="39" customFormat="1">
      <c r="A288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</row>
    <row r="289" spans="1:18" s="39" customFormat="1">
      <c r="A289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</row>
    <row r="290" spans="1:18" s="39" customFormat="1">
      <c r="A290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</row>
    <row r="291" spans="1:18" s="39" customFormat="1">
      <c r="A291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</row>
    <row r="292" spans="1:18" s="39" customFormat="1">
      <c r="A29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</row>
    <row r="293" spans="1:18" s="39" customFormat="1">
      <c r="A293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</row>
    <row r="294" spans="1:18" s="39" customFormat="1">
      <c r="A294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</row>
    <row r="295" spans="1:18" s="39" customFormat="1">
      <c r="A295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</row>
    <row r="296" spans="1:18" s="39" customFormat="1">
      <c r="A296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</row>
    <row r="297" spans="1:18" s="39" customFormat="1">
      <c r="A297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</row>
    <row r="298" spans="1:18" s="39" customFormat="1">
      <c r="A298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</row>
    <row r="299" spans="1:18" s="39" customFormat="1">
      <c r="A299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</row>
    <row r="300" spans="1:18" s="39" customFormat="1">
      <c r="A300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</row>
    <row r="301" spans="1:18" s="39" customFormat="1">
      <c r="A301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</row>
    <row r="302" spans="1:18" s="39" customFormat="1">
      <c r="A30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</row>
    <row r="303" spans="1:18" s="39" customFormat="1">
      <c r="A303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</row>
    <row r="304" spans="1:18" s="39" customFormat="1">
      <c r="A304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</row>
    <row r="305" spans="1:18" s="39" customFormat="1">
      <c r="A305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</row>
    <row r="306" spans="1:18" s="39" customFormat="1">
      <c r="A306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</row>
    <row r="307" spans="1:18" s="39" customFormat="1">
      <c r="A307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</row>
    <row r="308" spans="1:18" s="39" customFormat="1">
      <c r="A308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</row>
    <row r="309" spans="1:18" s="39" customFormat="1">
      <c r="A309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</row>
    <row r="310" spans="1:18" s="39" customFormat="1">
      <c r="A310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</row>
    <row r="311" spans="1:18" s="39" customFormat="1">
      <c r="A311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</row>
    <row r="312" spans="1:18" s="39" customFormat="1">
      <c r="A31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</row>
    <row r="313" spans="1:18" s="39" customFormat="1">
      <c r="A313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</row>
    <row r="314" spans="1:18" s="39" customFormat="1">
      <c r="A314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</row>
    <row r="315" spans="1:18" s="39" customFormat="1">
      <c r="A315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</row>
    <row r="316" spans="1:18" s="39" customFormat="1">
      <c r="A316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</row>
    <row r="317" spans="1:18" s="39" customFormat="1">
      <c r="A317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</row>
    <row r="318" spans="1:18" s="39" customFormat="1">
      <c r="A318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</row>
    <row r="319" spans="1:18" s="39" customFormat="1">
      <c r="A319"/>
      <c r="B319" s="377"/>
      <c r="C319" s="377"/>
      <c r="D319" s="377"/>
      <c r="E319" s="377"/>
      <c r="F319" s="377"/>
      <c r="G319" s="377"/>
      <c r="H319" s="377"/>
      <c r="I319" s="377"/>
      <c r="J319" s="377"/>
      <c r="K319" s="377"/>
      <c r="L319" s="377"/>
      <c r="M319" s="377"/>
      <c r="N319" s="377"/>
      <c r="O319" s="377"/>
      <c r="P319" s="377"/>
      <c r="Q319" s="377"/>
      <c r="R319" s="377"/>
    </row>
    <row r="320" spans="1:18" s="39" customFormat="1">
      <c r="A320"/>
      <c r="B320" s="377"/>
      <c r="C320" s="377"/>
      <c r="D320" s="377"/>
      <c r="E320" s="377"/>
      <c r="F320" s="377"/>
      <c r="G320" s="377"/>
      <c r="H320" s="377"/>
      <c r="I320" s="377"/>
      <c r="J320" s="377"/>
      <c r="K320" s="377"/>
      <c r="L320" s="377"/>
      <c r="M320" s="377"/>
      <c r="N320" s="377"/>
      <c r="O320" s="377"/>
      <c r="P320" s="377"/>
      <c r="Q320" s="377"/>
      <c r="R320" s="377"/>
    </row>
    <row r="321" spans="1:18" s="39" customFormat="1">
      <c r="A321"/>
      <c r="B321" s="377"/>
      <c r="C321" s="377"/>
      <c r="D321" s="377"/>
      <c r="E321" s="377"/>
      <c r="F321" s="377"/>
      <c r="G321" s="377"/>
      <c r="H321" s="377"/>
      <c r="I321" s="377"/>
      <c r="J321" s="377"/>
      <c r="K321" s="377"/>
      <c r="L321" s="377"/>
      <c r="M321" s="377"/>
      <c r="N321" s="377"/>
      <c r="O321" s="377"/>
      <c r="P321" s="377"/>
      <c r="Q321" s="377"/>
      <c r="R321" s="377"/>
    </row>
    <row r="322" spans="1:18" s="39" customFormat="1">
      <c r="A322"/>
      <c r="B322" s="377"/>
      <c r="C322" s="377"/>
      <c r="D322" s="377"/>
      <c r="E322" s="377"/>
      <c r="F322" s="377"/>
      <c r="G322" s="377"/>
      <c r="H322" s="377"/>
      <c r="I322" s="377"/>
      <c r="J322" s="377"/>
      <c r="K322" s="377"/>
      <c r="L322" s="377"/>
      <c r="M322" s="377"/>
      <c r="N322" s="377"/>
      <c r="O322" s="377"/>
      <c r="P322" s="377"/>
      <c r="Q322" s="377"/>
      <c r="R322" s="377"/>
    </row>
    <row r="323" spans="1:18" s="39" customFormat="1">
      <c r="A323"/>
      <c r="B323" s="377"/>
      <c r="C323" s="377"/>
      <c r="D323" s="377"/>
      <c r="E323" s="377"/>
      <c r="F323" s="377"/>
      <c r="G323" s="377"/>
      <c r="H323" s="377"/>
      <c r="I323" s="377"/>
      <c r="J323" s="377"/>
      <c r="K323" s="377"/>
      <c r="L323" s="377"/>
      <c r="M323" s="377"/>
      <c r="N323" s="377"/>
      <c r="O323" s="377"/>
      <c r="P323" s="377"/>
      <c r="Q323" s="377"/>
      <c r="R323" s="377"/>
    </row>
    <row r="324" spans="1:18" s="39" customFormat="1">
      <c r="A324"/>
      <c r="B324" s="377"/>
      <c r="C324" s="377"/>
      <c r="D324" s="377"/>
      <c r="E324" s="377"/>
      <c r="F324" s="377"/>
      <c r="G324" s="377"/>
      <c r="H324" s="377"/>
      <c r="I324" s="377"/>
      <c r="J324" s="377"/>
      <c r="K324" s="377"/>
      <c r="L324" s="377"/>
      <c r="M324" s="377"/>
      <c r="N324" s="377"/>
      <c r="O324" s="377"/>
      <c r="P324" s="377"/>
      <c r="Q324" s="377"/>
      <c r="R324" s="377"/>
    </row>
    <row r="325" spans="1:18" s="39" customFormat="1">
      <c r="A325"/>
      <c r="B325" s="377"/>
      <c r="C325" s="377"/>
      <c r="D325" s="377"/>
      <c r="E325" s="377"/>
      <c r="F325" s="377"/>
      <c r="G325" s="377"/>
      <c r="H325" s="377"/>
      <c r="I325" s="377"/>
      <c r="J325" s="377"/>
      <c r="K325" s="377"/>
      <c r="L325" s="377"/>
      <c r="M325" s="377"/>
      <c r="N325" s="377"/>
      <c r="O325" s="377"/>
      <c r="P325" s="377"/>
      <c r="Q325" s="377"/>
      <c r="R325" s="377"/>
    </row>
    <row r="326" spans="1:18" s="39" customFormat="1">
      <c r="A326"/>
      <c r="B326" s="377"/>
      <c r="C326" s="377"/>
      <c r="D326" s="377"/>
      <c r="E326" s="377"/>
      <c r="F326" s="377"/>
      <c r="G326" s="377"/>
      <c r="H326" s="377"/>
      <c r="I326" s="377"/>
      <c r="J326" s="377"/>
      <c r="K326" s="377"/>
      <c r="L326" s="377"/>
      <c r="M326" s="377"/>
      <c r="N326" s="377"/>
      <c r="O326" s="377"/>
      <c r="P326" s="377"/>
      <c r="Q326" s="377"/>
      <c r="R326" s="377"/>
    </row>
    <row r="327" spans="1:18" s="39" customFormat="1">
      <c r="A327"/>
      <c r="B327" s="377"/>
      <c r="C327" s="377"/>
      <c r="D327" s="377"/>
      <c r="E327" s="377"/>
      <c r="F327" s="377"/>
      <c r="G327" s="377"/>
      <c r="H327" s="377"/>
      <c r="I327" s="377"/>
      <c r="J327" s="377"/>
      <c r="K327" s="377"/>
      <c r="L327" s="377"/>
      <c r="M327" s="377"/>
      <c r="N327" s="377"/>
      <c r="O327" s="377"/>
      <c r="P327" s="377"/>
      <c r="Q327" s="377"/>
      <c r="R327" s="377"/>
    </row>
    <row r="328" spans="1:18" s="39" customFormat="1">
      <c r="A328"/>
      <c r="B328" s="377"/>
      <c r="C328" s="377"/>
      <c r="D328" s="377"/>
      <c r="E328" s="377"/>
      <c r="F328" s="377"/>
      <c r="G328" s="377"/>
      <c r="H328" s="377"/>
      <c r="I328" s="377"/>
      <c r="J328" s="377"/>
      <c r="K328" s="377"/>
      <c r="L328" s="377"/>
      <c r="M328" s="377"/>
      <c r="N328" s="377"/>
      <c r="O328" s="377"/>
      <c r="P328" s="377"/>
      <c r="Q328" s="377"/>
      <c r="R328" s="377"/>
    </row>
    <row r="329" spans="1:18" s="39" customFormat="1">
      <c r="A329"/>
      <c r="B329" s="377"/>
      <c r="C329" s="377"/>
      <c r="D329" s="377"/>
      <c r="E329" s="377"/>
      <c r="F329" s="377"/>
      <c r="G329" s="377"/>
      <c r="H329" s="377"/>
      <c r="I329" s="377"/>
      <c r="J329" s="377"/>
      <c r="K329" s="377"/>
      <c r="L329" s="377"/>
      <c r="M329" s="377"/>
      <c r="N329" s="377"/>
      <c r="O329" s="377"/>
      <c r="P329" s="377"/>
      <c r="Q329" s="377"/>
      <c r="R329" s="377"/>
    </row>
    <row r="330" spans="1:18" s="39" customFormat="1">
      <c r="A330"/>
      <c r="B330" s="377"/>
      <c r="C330" s="377"/>
      <c r="D330" s="377"/>
      <c r="E330" s="377"/>
      <c r="F330" s="377"/>
      <c r="G330" s="377"/>
      <c r="H330" s="377"/>
      <c r="I330" s="377"/>
      <c r="J330" s="377"/>
      <c r="K330" s="377"/>
      <c r="L330" s="377"/>
      <c r="M330" s="377"/>
      <c r="N330" s="377"/>
      <c r="O330" s="377"/>
      <c r="P330" s="377"/>
      <c r="Q330" s="377"/>
      <c r="R330" s="377"/>
    </row>
    <row r="331" spans="1:18" s="39" customFormat="1">
      <c r="A331"/>
      <c r="B331" s="377"/>
      <c r="C331" s="377"/>
      <c r="D331" s="377"/>
      <c r="E331" s="377"/>
      <c r="F331" s="377"/>
      <c r="G331" s="377"/>
      <c r="H331" s="377"/>
      <c r="I331" s="377"/>
      <c r="J331" s="377"/>
      <c r="K331" s="377"/>
      <c r="L331" s="377"/>
      <c r="M331" s="377"/>
      <c r="N331" s="377"/>
      <c r="O331" s="377"/>
      <c r="P331" s="377"/>
      <c r="Q331" s="377"/>
      <c r="R331" s="377"/>
    </row>
    <row r="332" spans="1:18" s="39" customFormat="1">
      <c r="A332"/>
      <c r="B332" s="377"/>
      <c r="C332" s="377"/>
      <c r="D332" s="377"/>
      <c r="E332" s="377"/>
      <c r="F332" s="377"/>
      <c r="G332" s="377"/>
      <c r="H332" s="377"/>
      <c r="I332" s="377"/>
      <c r="J332" s="377"/>
      <c r="K332" s="377"/>
      <c r="L332" s="377"/>
      <c r="M332" s="377"/>
      <c r="N332" s="377"/>
      <c r="O332" s="377"/>
      <c r="P332" s="377"/>
      <c r="Q332" s="377"/>
      <c r="R332" s="377"/>
    </row>
    <row r="333" spans="1:18" s="39" customFormat="1">
      <c r="A333"/>
      <c r="B333" s="377"/>
      <c r="C333" s="377"/>
      <c r="D333" s="377"/>
      <c r="E333" s="377"/>
      <c r="F333" s="377"/>
      <c r="G333" s="377"/>
      <c r="H333" s="377"/>
      <c r="I333" s="377"/>
      <c r="J333" s="377"/>
      <c r="K333" s="377"/>
      <c r="L333" s="377"/>
      <c r="M333" s="377"/>
      <c r="N333" s="377"/>
      <c r="O333" s="377"/>
      <c r="P333" s="377"/>
      <c r="Q333" s="377"/>
      <c r="R333" s="377"/>
    </row>
    <row r="334" spans="1:18" s="39" customFormat="1">
      <c r="A334"/>
      <c r="B334" s="377"/>
      <c r="C334" s="377"/>
      <c r="D334" s="377"/>
      <c r="E334" s="377"/>
      <c r="F334" s="377"/>
      <c r="G334" s="377"/>
      <c r="H334" s="377"/>
      <c r="I334" s="377"/>
      <c r="J334" s="377"/>
      <c r="K334" s="377"/>
      <c r="L334" s="377"/>
      <c r="M334" s="377"/>
      <c r="N334" s="377"/>
      <c r="O334" s="377"/>
      <c r="P334" s="377"/>
      <c r="Q334" s="377"/>
      <c r="R334" s="377"/>
    </row>
    <row r="335" spans="1:18" s="39" customFormat="1">
      <c r="A335"/>
      <c r="B335" s="377"/>
      <c r="C335" s="377"/>
      <c r="D335" s="377"/>
      <c r="E335" s="377"/>
      <c r="F335" s="377"/>
      <c r="G335" s="377"/>
      <c r="H335" s="377"/>
      <c r="I335" s="377"/>
      <c r="J335" s="377"/>
      <c r="K335" s="377"/>
      <c r="L335" s="377"/>
      <c r="M335" s="377"/>
      <c r="N335" s="377"/>
      <c r="O335" s="377"/>
      <c r="P335" s="377"/>
      <c r="Q335" s="377"/>
      <c r="R335" s="377"/>
    </row>
    <row r="336" spans="1:18" s="39" customFormat="1">
      <c r="A336"/>
      <c r="B336" s="377"/>
      <c r="C336" s="377"/>
      <c r="D336" s="377"/>
      <c r="E336" s="377"/>
      <c r="F336" s="377"/>
      <c r="G336" s="377"/>
      <c r="H336" s="377"/>
      <c r="I336" s="377"/>
      <c r="J336" s="377"/>
      <c r="K336" s="377"/>
      <c r="L336" s="377"/>
      <c r="M336" s="377"/>
      <c r="N336" s="377"/>
      <c r="O336" s="377"/>
      <c r="P336" s="377"/>
      <c r="Q336" s="377"/>
      <c r="R336" s="377"/>
    </row>
    <row r="337" spans="1:18" s="39" customFormat="1">
      <c r="A337"/>
      <c r="B337" s="377"/>
      <c r="C337" s="377"/>
      <c r="D337" s="377"/>
      <c r="E337" s="377"/>
      <c r="F337" s="377"/>
      <c r="G337" s="377"/>
      <c r="H337" s="377"/>
      <c r="I337" s="377"/>
      <c r="J337" s="377"/>
      <c r="K337" s="377"/>
      <c r="L337" s="377"/>
      <c r="M337" s="377"/>
      <c r="N337" s="377"/>
      <c r="O337" s="377"/>
      <c r="P337" s="377"/>
      <c r="Q337" s="377"/>
      <c r="R337" s="377"/>
    </row>
    <row r="338" spans="1:18" s="39" customFormat="1">
      <c r="A338"/>
      <c r="B338" s="377"/>
      <c r="C338" s="377"/>
      <c r="D338" s="377"/>
      <c r="E338" s="377"/>
      <c r="F338" s="377"/>
      <c r="G338" s="377"/>
      <c r="H338" s="377"/>
      <c r="I338" s="377"/>
      <c r="J338" s="377"/>
      <c r="K338" s="377"/>
      <c r="L338" s="377"/>
      <c r="M338" s="377"/>
      <c r="N338" s="377"/>
      <c r="O338" s="377"/>
      <c r="P338" s="377"/>
      <c r="Q338" s="377"/>
      <c r="R338" s="377"/>
    </row>
    <row r="339" spans="1:18" s="39" customFormat="1">
      <c r="A339"/>
      <c r="B339" s="377"/>
      <c r="C339" s="377"/>
      <c r="D339" s="377"/>
      <c r="E339" s="377"/>
      <c r="F339" s="377"/>
      <c r="G339" s="377"/>
      <c r="H339" s="377"/>
      <c r="I339" s="377"/>
      <c r="J339" s="377"/>
      <c r="K339" s="377"/>
      <c r="L339" s="377"/>
      <c r="M339" s="377"/>
      <c r="N339" s="377"/>
      <c r="O339" s="377"/>
      <c r="P339" s="377"/>
      <c r="Q339" s="377"/>
      <c r="R339" s="377"/>
    </row>
    <row r="340" spans="1:18" s="39" customFormat="1">
      <c r="A340"/>
      <c r="B340" s="377"/>
      <c r="C340" s="377"/>
      <c r="D340" s="377"/>
      <c r="E340" s="377"/>
      <c r="F340" s="377"/>
      <c r="G340" s="377"/>
      <c r="H340" s="377"/>
      <c r="I340" s="377"/>
      <c r="J340" s="377"/>
      <c r="K340" s="377"/>
      <c r="L340" s="377"/>
      <c r="M340" s="377"/>
      <c r="N340" s="377"/>
      <c r="O340" s="377"/>
      <c r="P340" s="377"/>
      <c r="Q340" s="377"/>
      <c r="R340" s="377"/>
    </row>
    <row r="341" spans="1:18" s="39" customFormat="1">
      <c r="A341"/>
      <c r="B341" s="377"/>
      <c r="C341" s="377"/>
      <c r="D341" s="377"/>
      <c r="E341" s="377"/>
      <c r="F341" s="377"/>
      <c r="G341" s="377"/>
      <c r="H341" s="377"/>
      <c r="I341" s="377"/>
      <c r="J341" s="377"/>
      <c r="K341" s="377"/>
      <c r="L341" s="377"/>
      <c r="M341" s="377"/>
      <c r="N341" s="377"/>
      <c r="O341" s="377"/>
      <c r="P341" s="377"/>
      <c r="Q341" s="377"/>
      <c r="R341" s="377"/>
    </row>
    <row r="342" spans="1:18" s="39" customFormat="1">
      <c r="A342"/>
      <c r="B342" s="377"/>
      <c r="C342" s="377"/>
      <c r="D342" s="377"/>
      <c r="E342" s="377"/>
      <c r="F342" s="377"/>
      <c r="G342" s="377"/>
      <c r="H342" s="377"/>
      <c r="I342" s="377"/>
      <c r="J342" s="377"/>
      <c r="K342" s="377"/>
      <c r="L342" s="377"/>
      <c r="M342" s="377"/>
      <c r="N342" s="377"/>
      <c r="O342" s="377"/>
      <c r="P342" s="377"/>
      <c r="Q342" s="377"/>
      <c r="R342" s="377"/>
    </row>
    <row r="343" spans="1:18" s="39" customFormat="1">
      <c r="A343"/>
      <c r="B343" s="377"/>
      <c r="C343" s="377"/>
      <c r="D343" s="377"/>
      <c r="E343" s="377"/>
      <c r="F343" s="377"/>
      <c r="G343" s="377"/>
      <c r="H343" s="377"/>
      <c r="I343" s="377"/>
      <c r="J343" s="377"/>
      <c r="K343" s="377"/>
      <c r="L343" s="377"/>
      <c r="M343" s="377"/>
      <c r="N343" s="377"/>
      <c r="O343" s="377"/>
      <c r="P343" s="377"/>
      <c r="Q343" s="377"/>
      <c r="R343" s="377"/>
    </row>
    <row r="344" spans="1:18" s="39" customFormat="1">
      <c r="A344"/>
      <c r="B344" s="377"/>
      <c r="C344" s="377"/>
      <c r="D344" s="377"/>
      <c r="E344" s="377"/>
      <c r="F344" s="377"/>
      <c r="G344" s="377"/>
      <c r="H344" s="377"/>
      <c r="I344" s="377"/>
      <c r="J344" s="377"/>
      <c r="K344" s="377"/>
      <c r="L344" s="377"/>
      <c r="M344" s="377"/>
      <c r="N344" s="377"/>
      <c r="O344" s="377"/>
      <c r="P344" s="377"/>
      <c r="Q344" s="377"/>
      <c r="R344" s="377"/>
    </row>
    <row r="345" spans="1:18" s="39" customFormat="1">
      <c r="A345"/>
      <c r="B345" s="377"/>
      <c r="C345" s="377"/>
      <c r="D345" s="377"/>
      <c r="E345" s="377"/>
      <c r="F345" s="377"/>
      <c r="G345" s="377"/>
      <c r="H345" s="377"/>
      <c r="I345" s="377"/>
      <c r="J345" s="377"/>
      <c r="K345" s="377"/>
      <c r="L345" s="377"/>
      <c r="M345" s="377"/>
      <c r="N345" s="377"/>
      <c r="O345" s="377"/>
      <c r="P345" s="377"/>
      <c r="Q345" s="377"/>
      <c r="R345" s="377"/>
    </row>
    <row r="346" spans="1:18" s="39" customFormat="1">
      <c r="A346"/>
      <c r="B346" s="377"/>
      <c r="C346" s="377"/>
      <c r="D346" s="377"/>
      <c r="E346" s="377"/>
      <c r="F346" s="377"/>
      <c r="G346" s="377"/>
      <c r="H346" s="377"/>
      <c r="I346" s="377"/>
      <c r="J346" s="377"/>
      <c r="K346" s="377"/>
      <c r="L346" s="377"/>
      <c r="M346" s="377"/>
      <c r="N346" s="377"/>
      <c r="O346" s="377"/>
      <c r="P346" s="377"/>
      <c r="Q346" s="377"/>
      <c r="R346" s="377"/>
    </row>
    <row r="347" spans="1:18" s="39" customFormat="1">
      <c r="A347"/>
      <c r="B347" s="377"/>
      <c r="C347" s="377"/>
      <c r="D347" s="377"/>
      <c r="E347" s="377"/>
      <c r="F347" s="377"/>
      <c r="G347" s="377"/>
      <c r="H347" s="377"/>
      <c r="I347" s="377"/>
      <c r="J347" s="377"/>
      <c r="K347" s="377"/>
      <c r="L347" s="377"/>
      <c r="M347" s="377"/>
      <c r="N347" s="377"/>
      <c r="O347" s="377"/>
      <c r="P347" s="377"/>
      <c r="Q347" s="377"/>
      <c r="R347" s="377"/>
    </row>
    <row r="348" spans="1:18" s="39" customFormat="1">
      <c r="A348"/>
      <c r="B348" s="377"/>
      <c r="C348" s="377"/>
      <c r="D348" s="377"/>
      <c r="E348" s="377"/>
      <c r="F348" s="377"/>
      <c r="G348" s="377"/>
      <c r="H348" s="377"/>
      <c r="I348" s="377"/>
      <c r="J348" s="377"/>
      <c r="K348" s="377"/>
      <c r="L348" s="377"/>
      <c r="M348" s="377"/>
      <c r="N348" s="377"/>
      <c r="O348" s="377"/>
      <c r="P348" s="377"/>
      <c r="Q348" s="377"/>
      <c r="R348" s="377"/>
    </row>
    <row r="349" spans="1:18">
      <c r="B349" s="316"/>
      <c r="C349" s="316"/>
      <c r="D349" s="316"/>
      <c r="E349" s="316"/>
      <c r="F349" s="316"/>
      <c r="G349" s="316"/>
      <c r="H349" s="316"/>
      <c r="I349" s="316"/>
      <c r="J349" s="316"/>
      <c r="K349" s="316"/>
      <c r="L349" s="316"/>
      <c r="M349" s="316"/>
      <c r="N349" s="316"/>
      <c r="O349" s="316"/>
      <c r="P349" s="316"/>
      <c r="Q349" s="316"/>
      <c r="R349" s="316"/>
    </row>
    <row r="350" spans="1:18">
      <c r="B350" s="316"/>
      <c r="C350" s="316"/>
      <c r="D350" s="316"/>
      <c r="E350" s="316"/>
      <c r="F350" s="316"/>
      <c r="G350" s="316"/>
      <c r="H350" s="316"/>
      <c r="I350" s="316"/>
      <c r="J350" s="316"/>
      <c r="K350" s="316"/>
      <c r="L350" s="316"/>
      <c r="M350" s="316"/>
      <c r="N350" s="316"/>
      <c r="O350" s="316"/>
      <c r="P350" s="316"/>
      <c r="Q350" s="316"/>
      <c r="R350" s="316"/>
    </row>
    <row r="351" spans="1:18">
      <c r="B351" s="316"/>
      <c r="C351" s="316"/>
      <c r="D351" s="316"/>
      <c r="E351" s="316"/>
      <c r="F351" s="316"/>
      <c r="G351" s="316"/>
      <c r="H351" s="316"/>
      <c r="I351" s="316"/>
      <c r="J351" s="316"/>
      <c r="K351" s="316"/>
      <c r="L351" s="316"/>
      <c r="M351" s="316"/>
      <c r="N351" s="316"/>
      <c r="O351" s="316"/>
      <c r="P351" s="316"/>
      <c r="Q351" s="316"/>
      <c r="R351" s="316"/>
    </row>
    <row r="352" spans="1:18">
      <c r="B352" s="316"/>
      <c r="C352" s="316"/>
      <c r="D352" s="316"/>
      <c r="E352" s="316"/>
      <c r="F352" s="316"/>
      <c r="G352" s="316"/>
      <c r="H352" s="316"/>
      <c r="I352" s="316"/>
      <c r="J352" s="316"/>
      <c r="K352" s="316"/>
      <c r="L352" s="316"/>
      <c r="M352" s="316"/>
      <c r="N352" s="316"/>
      <c r="O352" s="316"/>
      <c r="P352" s="316"/>
      <c r="Q352" s="316"/>
      <c r="R352" s="316"/>
    </row>
    <row r="353" spans="2:18">
      <c r="B353" s="316"/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6"/>
    </row>
    <row r="354" spans="2:18">
      <c r="B354" s="316"/>
      <c r="C354" s="316"/>
      <c r="D354" s="316"/>
      <c r="E354" s="316"/>
      <c r="F354" s="316"/>
      <c r="G354" s="316"/>
      <c r="H354" s="316"/>
      <c r="I354" s="316"/>
      <c r="J354" s="316"/>
      <c r="K354" s="316"/>
      <c r="L354" s="316"/>
      <c r="M354" s="316"/>
      <c r="N354" s="316"/>
      <c r="O354" s="316"/>
      <c r="P354" s="316"/>
      <c r="Q354" s="316"/>
      <c r="R354" s="316"/>
    </row>
    <row r="355" spans="2:18">
      <c r="B355" s="316"/>
      <c r="C355" s="316"/>
      <c r="D355" s="316"/>
      <c r="E355" s="316"/>
      <c r="F355" s="316"/>
      <c r="G355" s="316"/>
      <c r="H355" s="316"/>
      <c r="I355" s="316"/>
      <c r="J355" s="316"/>
      <c r="K355" s="316"/>
      <c r="L355" s="316"/>
      <c r="M355" s="316"/>
      <c r="N355" s="316"/>
      <c r="O355" s="316"/>
      <c r="P355" s="316"/>
      <c r="Q355" s="316"/>
      <c r="R355" s="316"/>
    </row>
    <row r="356" spans="2:18">
      <c r="B356" s="316"/>
      <c r="C356" s="316"/>
      <c r="D356" s="316"/>
      <c r="E356" s="316"/>
      <c r="F356" s="316"/>
      <c r="G356" s="316"/>
      <c r="H356" s="316"/>
      <c r="I356" s="316"/>
      <c r="J356" s="316"/>
      <c r="K356" s="316"/>
      <c r="L356" s="316"/>
      <c r="M356" s="316"/>
      <c r="N356" s="316"/>
      <c r="O356" s="316"/>
      <c r="P356" s="316"/>
      <c r="Q356" s="316"/>
      <c r="R356" s="316"/>
    </row>
    <row r="357" spans="2:18">
      <c r="B357" s="316"/>
      <c r="C357" s="316"/>
      <c r="D357" s="316"/>
      <c r="E357" s="316"/>
      <c r="F357" s="316"/>
      <c r="G357" s="316"/>
      <c r="H357" s="316"/>
      <c r="I357" s="316"/>
      <c r="J357" s="316"/>
      <c r="K357" s="316"/>
      <c r="L357" s="316"/>
      <c r="M357" s="316"/>
      <c r="N357" s="316"/>
      <c r="O357" s="316"/>
      <c r="P357" s="316"/>
      <c r="Q357" s="316"/>
      <c r="R357" s="316"/>
    </row>
    <row r="358" spans="2:18">
      <c r="B358" s="316"/>
      <c r="C358" s="316"/>
      <c r="D358" s="316"/>
      <c r="E358" s="316"/>
      <c r="F358" s="316"/>
      <c r="G358" s="316"/>
      <c r="H358" s="316"/>
      <c r="I358" s="316"/>
      <c r="J358" s="316"/>
      <c r="K358" s="316"/>
      <c r="L358" s="316"/>
      <c r="M358" s="316"/>
      <c r="N358" s="316"/>
      <c r="O358" s="316"/>
      <c r="P358" s="316"/>
      <c r="Q358" s="316"/>
      <c r="R358" s="316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D1723-17E5-4208-93F7-0D2ADA30D24C}">
  <sheetPr codeName="Planilha31">
    <tabColor rgb="FF008000"/>
  </sheetPr>
  <dimension ref="A1:K136"/>
  <sheetViews>
    <sheetView showGridLines="0" zoomScale="85" zoomScaleNormal="85" workbookViewId="0">
      <selection activeCell="A12" sqref="A12:F12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453</v>
      </c>
      <c r="B12" s="658"/>
      <c r="C12" s="658"/>
      <c r="D12" s="658"/>
      <c r="E12" s="658"/>
      <c r="F12" s="659"/>
      <c r="G12" s="657" t="s">
        <v>610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/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101"/>
      <c r="H26" s="30"/>
      <c r="I26" s="39"/>
      <c r="J26" s="39"/>
      <c r="K26" s="91"/>
    </row>
    <row r="27" spans="1:11" ht="23.25" customHeight="1" thickBot="1">
      <c r="A27" s="20" t="s">
        <v>443</v>
      </c>
      <c r="B27" s="95"/>
      <c r="C27" s="96"/>
      <c r="D27" s="97"/>
      <c r="E27" s="97"/>
      <c r="F27" s="98"/>
      <c r="G27" s="20" t="s">
        <v>443</v>
      </c>
      <c r="H27" s="102"/>
      <c r="I27" s="103"/>
      <c r="J27" s="103"/>
      <c r="K27" s="104"/>
    </row>
    <row r="28" spans="1:11" ht="50.1" customHeight="1" thickBot="1">
      <c r="A28" s="657" t="s">
        <v>611</v>
      </c>
      <c r="B28" s="658"/>
      <c r="C28" s="658"/>
      <c r="D28" s="658"/>
      <c r="E28" s="658"/>
      <c r="F28" s="659"/>
      <c r="G28" s="657" t="s">
        <v>612</v>
      </c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9"/>
      <c r="G29" s="86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91"/>
      <c r="G30" s="90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91"/>
      <c r="G31" s="90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91"/>
      <c r="G32" s="90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91"/>
      <c r="G33" s="90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91"/>
      <c r="G34" s="90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91"/>
      <c r="G35" s="90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91"/>
      <c r="G36" s="90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91"/>
      <c r="G37" s="90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91"/>
      <c r="G38" s="90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92"/>
      <c r="G39" s="99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93"/>
      <c r="G40" s="100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94"/>
      <c r="G41" s="101"/>
      <c r="H41" s="30"/>
      <c r="I41" s="39"/>
      <c r="J41" s="39"/>
      <c r="K41" s="91"/>
    </row>
    <row r="42" spans="1:11" ht="23.25" customHeight="1">
      <c r="A42" s="90"/>
      <c r="B42" s="42"/>
      <c r="C42" s="26"/>
      <c r="D42" s="27"/>
      <c r="E42" s="27"/>
      <c r="F42" s="94"/>
      <c r="G42" s="101"/>
      <c r="H42" s="30"/>
      <c r="I42" s="39"/>
      <c r="J42" s="39"/>
      <c r="K42" s="91"/>
    </row>
    <row r="43" spans="1:11" ht="23.25" customHeight="1" thickBot="1">
      <c r="A43" s="20" t="s">
        <v>443</v>
      </c>
      <c r="B43" s="95"/>
      <c r="C43" s="96"/>
      <c r="D43" s="97"/>
      <c r="E43" s="97"/>
      <c r="F43" s="98"/>
      <c r="G43" s="386" t="s">
        <v>443</v>
      </c>
      <c r="H43" s="102"/>
      <c r="I43" s="103"/>
      <c r="J43" s="103"/>
      <c r="K43" s="104"/>
    </row>
    <row r="44" spans="1:11" ht="23.2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23.25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23.2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23.2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23.25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2:11" ht="23.2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2:11" ht="23.2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2:11" ht="23.2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2:11" ht="23.2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2:11" ht="23.2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2:11" ht="23.2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2:11" ht="23.2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2:11" ht="23.2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2:11" ht="23.2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2:11" ht="23.2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2:11" ht="23.2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2:11" ht="23.2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2:11" ht="23.2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2:11" ht="23.2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2:11" ht="23.2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2:11" ht="23.25" customHeight="1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2:11" ht="23.2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2:11" ht="23.25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2:11" ht="23.25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2:11" ht="23.25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2:11" ht="23.25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2:11" ht="23.25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2:11" ht="23.25" customHeight="1"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2:11" ht="23.2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2:11" ht="23.25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2:11" ht="23.25" customHeight="1"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2:11" ht="23.25" customHeight="1"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2:11" ht="23.2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2:11" ht="23.2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2:11" ht="23.25" customHeight="1"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2:11" ht="23.25" customHeight="1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23.2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2:11" ht="23.2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2:11" ht="23.2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23.2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23.2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2:11" ht="23.2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23.2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23.2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23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23.2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23.2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23.2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23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23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23.2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2:11" ht="23.25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2:11" ht="23.2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2:11" ht="23.25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23.25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23.25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23.2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11" ht="23.25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23.25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23.25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11" ht="23.25" customHeight="1"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3.2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2:11" ht="23.2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2:11" ht="23.2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11" ht="23.2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2:11" ht="23.2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23.2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23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23.2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23.25" customHeight="1"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23.2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23.25" customHeight="1"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23.25" customHeight="1"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23.25" customHeight="1"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23.25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2:11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2:11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2:11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2:11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2:11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2:11" ht="23.25" customHeight="1"/>
    <row r="128" spans="2:11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CFE4F-E980-4A9D-A557-6549EBF580C1}">
  <sheetPr codeName="Planilha32">
    <tabColor rgb="FF008000"/>
  </sheetPr>
  <dimension ref="A1:X330"/>
  <sheetViews>
    <sheetView showGridLines="0" zoomScale="85" zoomScaleNormal="85" workbookViewId="0">
      <selection activeCell="K11" sqref="K11"/>
    </sheetView>
  </sheetViews>
  <sheetFormatPr defaultColWidth="0" defaultRowHeight="15"/>
  <cols>
    <col min="1" max="1" width="2.7109375" customWidth="1"/>
    <col min="2" max="2" width="13.85546875" customWidth="1"/>
    <col min="3" max="3" width="43.85546875" customWidth="1"/>
    <col min="4" max="15" width="15.7109375" customWidth="1"/>
    <col min="16" max="16" width="17.7109375" customWidth="1"/>
    <col min="17" max="17" width="9.140625" customWidth="1"/>
    <col min="18" max="18" width="8.5703125" customWidth="1"/>
    <col min="19" max="24" width="0" hidden="1" customWidth="1"/>
    <col min="25" max="16384" width="9.140625" hidden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6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6"/>
    </row>
    <row r="4" spans="1:1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6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11" spans="1:18" ht="23.25" customHeight="1"/>
    <row r="12" spans="1:18" ht="23.25" customHeight="1" thickBot="1">
      <c r="B12" s="362" t="s">
        <v>682</v>
      </c>
      <c r="C12" s="36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87"/>
      <c r="O12" s="108"/>
      <c r="P12" s="46"/>
      <c r="Q12" s="39"/>
    </row>
    <row r="13" spans="1:18" ht="39.950000000000003" customHeight="1">
      <c r="B13" s="622" t="s">
        <v>454</v>
      </c>
      <c r="C13" s="125"/>
      <c r="D13" s="125" t="s">
        <v>431</v>
      </c>
      <c r="E13" s="125" t="s">
        <v>432</v>
      </c>
      <c r="F13" s="125" t="s">
        <v>433</v>
      </c>
      <c r="G13" s="125" t="s">
        <v>434</v>
      </c>
      <c r="H13" s="125" t="s">
        <v>435</v>
      </c>
      <c r="I13" s="125" t="s">
        <v>436</v>
      </c>
      <c r="J13" s="359" t="s">
        <v>437</v>
      </c>
      <c r="K13" s="359" t="s">
        <v>438</v>
      </c>
      <c r="L13" s="359" t="s">
        <v>439</v>
      </c>
      <c r="M13" s="359" t="s">
        <v>440</v>
      </c>
      <c r="N13" s="359" t="s">
        <v>441</v>
      </c>
      <c r="O13" s="360" t="s">
        <v>442</v>
      </c>
      <c r="P13" s="46"/>
      <c r="Q13" s="39"/>
    </row>
    <row r="14" spans="1:18" ht="23.25" customHeight="1">
      <c r="B14" s="240" t="s">
        <v>451</v>
      </c>
      <c r="C14" s="623"/>
      <c r="D14" s="620">
        <v>19</v>
      </c>
      <c r="E14" s="139">
        <v>20</v>
      </c>
      <c r="F14" s="610">
        <v>21</v>
      </c>
      <c r="G14" s="610">
        <v>19</v>
      </c>
      <c r="H14" s="610">
        <v>18</v>
      </c>
      <c r="I14" s="610">
        <v>18</v>
      </c>
      <c r="J14" s="610">
        <v>18</v>
      </c>
      <c r="K14" s="610">
        <v>18</v>
      </c>
      <c r="L14" s="610">
        <v>18</v>
      </c>
      <c r="M14" s="610">
        <v>18</v>
      </c>
      <c r="N14" s="611">
        <v>18</v>
      </c>
      <c r="O14" s="608">
        <v>18</v>
      </c>
      <c r="P14" s="117"/>
      <c r="Q14" s="39"/>
    </row>
    <row r="15" spans="1:18" ht="23.25" customHeight="1">
      <c r="B15" s="240" t="s">
        <v>452</v>
      </c>
      <c r="C15" s="623"/>
      <c r="D15" s="643">
        <v>46</v>
      </c>
      <c r="E15" s="158">
        <v>48</v>
      </c>
      <c r="F15" s="735">
        <v>48</v>
      </c>
      <c r="G15" s="735">
        <v>46</v>
      </c>
      <c r="H15" s="735">
        <v>45</v>
      </c>
      <c r="I15" s="735">
        <v>42</v>
      </c>
      <c r="J15" s="735">
        <v>40</v>
      </c>
      <c r="K15" s="735">
        <v>37</v>
      </c>
      <c r="L15" s="735">
        <v>34</v>
      </c>
      <c r="M15" s="735">
        <v>32</v>
      </c>
      <c r="N15" s="736">
        <v>29</v>
      </c>
      <c r="O15" s="609">
        <v>29</v>
      </c>
      <c r="P15" s="117"/>
      <c r="Q15" s="39"/>
    </row>
    <row r="16" spans="1:18" ht="23.25" customHeight="1" thickBot="1">
      <c r="B16" s="244" t="s">
        <v>384</v>
      </c>
      <c r="C16" s="624"/>
      <c r="D16" s="379">
        <f>SUM(D14:D15)</f>
        <v>65</v>
      </c>
      <c r="E16" s="379">
        <f t="shared" ref="E16:O16" si="0">SUM(E14:E15)</f>
        <v>68</v>
      </c>
      <c r="F16" s="379">
        <f t="shared" si="0"/>
        <v>69</v>
      </c>
      <c r="G16" s="379">
        <f t="shared" si="0"/>
        <v>65</v>
      </c>
      <c r="H16" s="379">
        <f t="shared" si="0"/>
        <v>63</v>
      </c>
      <c r="I16" s="379">
        <f t="shared" si="0"/>
        <v>60</v>
      </c>
      <c r="J16" s="379">
        <f t="shared" si="0"/>
        <v>58</v>
      </c>
      <c r="K16" s="379">
        <f t="shared" si="0"/>
        <v>55</v>
      </c>
      <c r="L16" s="379">
        <f t="shared" si="0"/>
        <v>52</v>
      </c>
      <c r="M16" s="379">
        <f t="shared" si="0"/>
        <v>50</v>
      </c>
      <c r="N16" s="379">
        <f>SUM(N14:N15)</f>
        <v>47</v>
      </c>
      <c r="O16" s="388">
        <f t="shared" si="0"/>
        <v>47</v>
      </c>
      <c r="P16" s="117"/>
      <c r="Q16" s="39"/>
    </row>
    <row r="17" spans="2:17" ht="15" customHeight="1">
      <c r="B17" s="17" t="s">
        <v>573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387"/>
      <c r="O17" s="265"/>
      <c r="P17" s="117"/>
      <c r="Q17" s="39"/>
    </row>
    <row r="18" spans="2:17" ht="15" customHeight="1">
      <c r="B18" s="625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</row>
    <row r="19" spans="2:17" ht="23.2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87"/>
      <c r="O19" s="265"/>
      <c r="P19" s="117"/>
      <c r="Q19" s="39"/>
    </row>
    <row r="20" spans="2:17" ht="23.25" customHeight="1"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</row>
    <row r="21" spans="2:17" ht="16.5" thickBot="1">
      <c r="B21" s="362" t="s">
        <v>687</v>
      </c>
      <c r="C21" s="36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387"/>
      <c r="O21" s="108"/>
    </row>
    <row r="22" spans="2:17" ht="39.950000000000003" customHeight="1">
      <c r="B22" s="124" t="s">
        <v>14</v>
      </c>
      <c r="C22" s="125"/>
      <c r="D22" s="125" t="s">
        <v>431</v>
      </c>
      <c r="E22" s="125" t="s">
        <v>432</v>
      </c>
      <c r="F22" s="125" t="s">
        <v>433</v>
      </c>
      <c r="G22" s="125" t="s">
        <v>434</v>
      </c>
      <c r="H22" s="125" t="s">
        <v>435</v>
      </c>
      <c r="I22" s="125" t="s">
        <v>436</v>
      </c>
      <c r="J22" s="359" t="s">
        <v>437</v>
      </c>
      <c r="K22" s="359" t="s">
        <v>438</v>
      </c>
      <c r="L22" s="359" t="s">
        <v>439</v>
      </c>
      <c r="M22" s="359" t="s">
        <v>440</v>
      </c>
      <c r="N22" s="359" t="s">
        <v>441</v>
      </c>
      <c r="O22" s="360" t="s">
        <v>442</v>
      </c>
    </row>
    <row r="23" spans="2:17" ht="23.25" customHeight="1">
      <c r="B23" s="240" t="s">
        <v>9</v>
      </c>
      <c r="C23" s="623"/>
      <c r="D23" s="643">
        <v>22</v>
      </c>
      <c r="E23" s="139">
        <v>23</v>
      </c>
      <c r="F23" s="735">
        <v>22</v>
      </c>
      <c r="G23" s="735">
        <v>22</v>
      </c>
      <c r="H23" s="735">
        <v>21</v>
      </c>
      <c r="I23" s="735">
        <v>21</v>
      </c>
      <c r="J23" s="735">
        <v>20</v>
      </c>
      <c r="K23" s="735">
        <v>20</v>
      </c>
      <c r="L23" s="735">
        <v>20</v>
      </c>
      <c r="M23" s="735">
        <v>19</v>
      </c>
      <c r="N23" s="611">
        <v>16</v>
      </c>
      <c r="O23" s="608">
        <v>16</v>
      </c>
    </row>
    <row r="24" spans="2:17" ht="23.25" customHeight="1">
      <c r="B24" s="240" t="s">
        <v>8</v>
      </c>
      <c r="C24" s="623"/>
      <c r="D24" s="643">
        <v>43</v>
      </c>
      <c r="E24" s="158">
        <v>45</v>
      </c>
      <c r="F24" s="735">
        <v>47</v>
      </c>
      <c r="G24" s="735">
        <v>43</v>
      </c>
      <c r="H24" s="735">
        <v>42</v>
      </c>
      <c r="I24" s="735">
        <v>39</v>
      </c>
      <c r="J24" s="735">
        <v>38</v>
      </c>
      <c r="K24" s="735">
        <v>35</v>
      </c>
      <c r="L24" s="735">
        <v>32</v>
      </c>
      <c r="M24" s="735">
        <v>31</v>
      </c>
      <c r="N24" s="611">
        <v>31</v>
      </c>
      <c r="O24" s="609">
        <v>31</v>
      </c>
    </row>
    <row r="25" spans="2:17" ht="23.25" customHeight="1" thickBot="1">
      <c r="B25" s="244" t="s">
        <v>384</v>
      </c>
      <c r="C25" s="624"/>
      <c r="D25" s="379">
        <f>SUM(D23:D24)</f>
        <v>65</v>
      </c>
      <c r="E25" s="379">
        <f t="shared" ref="E25" si="1">SUM(E23:E24)</f>
        <v>68</v>
      </c>
      <c r="F25" s="379">
        <f t="shared" ref="F25" si="2">SUM(F23:F24)</f>
        <v>69</v>
      </c>
      <c r="G25" s="379">
        <f t="shared" ref="G25" si="3">SUM(G23:G24)</f>
        <v>65</v>
      </c>
      <c r="H25" s="379">
        <f t="shared" ref="H25" si="4">SUM(H23:H24)</f>
        <v>63</v>
      </c>
      <c r="I25" s="379">
        <f t="shared" ref="I25" si="5">SUM(I23:I24)</f>
        <v>60</v>
      </c>
      <c r="J25" s="379">
        <f t="shared" ref="J25" si="6">SUM(J23:J24)</f>
        <v>58</v>
      </c>
      <c r="K25" s="379">
        <f t="shared" ref="K25" si="7">SUM(K23:K24)</f>
        <v>55</v>
      </c>
      <c r="L25" s="379">
        <f t="shared" ref="L25" si="8">SUM(L23:L24)</f>
        <v>52</v>
      </c>
      <c r="M25" s="379">
        <f t="shared" ref="M25" si="9">SUM(M23:M24)</f>
        <v>50</v>
      </c>
      <c r="N25" s="379">
        <f>SUM(N23:N24)</f>
        <v>47</v>
      </c>
      <c r="O25" s="388">
        <f t="shared" ref="O25" si="10">SUM(O23:O24)</f>
        <v>47</v>
      </c>
    </row>
    <row r="26" spans="2:17" ht="15.75">
      <c r="B26" s="17" t="s">
        <v>573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87"/>
      <c r="O26" s="265"/>
    </row>
    <row r="27" spans="2:17" ht="15" customHeight="1">
      <c r="B27" s="625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</row>
    <row r="28" spans="2:17" ht="23.25" customHeight="1">
      <c r="B28" s="606"/>
      <c r="C28" s="606"/>
      <c r="D28" s="606"/>
      <c r="E28" s="606"/>
      <c r="F28" s="606"/>
      <c r="G28" s="606"/>
      <c r="H28" s="606"/>
      <c r="I28" s="606"/>
    </row>
    <row r="29" spans="2:17" ht="23.25" customHeight="1">
      <c r="B29" s="606"/>
      <c r="C29" s="606"/>
      <c r="D29" s="606"/>
      <c r="E29" s="606"/>
      <c r="F29" s="606"/>
      <c r="G29" s="606"/>
      <c r="H29" s="606"/>
      <c r="I29" s="606"/>
    </row>
    <row r="30" spans="2:17" ht="17.25" thickBot="1">
      <c r="B30" s="362" t="s">
        <v>698</v>
      </c>
      <c r="C30" s="36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387"/>
      <c r="O30" s="108"/>
    </row>
    <row r="31" spans="2:17" ht="39.950000000000003" customHeight="1">
      <c r="B31" s="124" t="s">
        <v>454</v>
      </c>
      <c r="C31" s="125"/>
      <c r="D31" s="125" t="s">
        <v>431</v>
      </c>
      <c r="E31" s="125" t="s">
        <v>432</v>
      </c>
      <c r="F31" s="125" t="s">
        <v>433</v>
      </c>
      <c r="G31" s="125" t="s">
        <v>434</v>
      </c>
      <c r="H31" s="125" t="s">
        <v>435</v>
      </c>
      <c r="I31" s="125" t="s">
        <v>436</v>
      </c>
      <c r="J31" s="359" t="s">
        <v>437</v>
      </c>
      <c r="K31" s="359" t="s">
        <v>438</v>
      </c>
      <c r="L31" s="359" t="s">
        <v>439</v>
      </c>
      <c r="M31" s="359" t="s">
        <v>440</v>
      </c>
      <c r="N31" s="359" t="s">
        <v>441</v>
      </c>
      <c r="O31" s="360" t="s">
        <v>442</v>
      </c>
      <c r="P31" s="360" t="s">
        <v>384</v>
      </c>
    </row>
    <row r="32" spans="2:17" ht="23.25" customHeight="1">
      <c r="B32" s="240" t="s">
        <v>451</v>
      </c>
      <c r="C32" s="623"/>
      <c r="D32" s="626">
        <v>29700</v>
      </c>
      <c r="E32" s="627">
        <v>31900</v>
      </c>
      <c r="F32" s="612">
        <v>32700</v>
      </c>
      <c r="G32" s="612">
        <v>31200</v>
      </c>
      <c r="H32" s="612">
        <v>29700</v>
      </c>
      <c r="I32" s="612">
        <v>31200</v>
      </c>
      <c r="J32" s="612">
        <v>31200</v>
      </c>
      <c r="K32" s="612">
        <v>31200</v>
      </c>
      <c r="L32" s="612">
        <v>31200</v>
      </c>
      <c r="M32" s="612">
        <v>31200</v>
      </c>
      <c r="N32" s="613">
        <v>31200</v>
      </c>
      <c r="O32" s="614">
        <v>31200</v>
      </c>
      <c r="P32" s="618">
        <f>SUM(D32:O32)</f>
        <v>373600</v>
      </c>
    </row>
    <row r="33" spans="2:16" ht="23.25" customHeight="1">
      <c r="B33" s="240" t="s">
        <v>452</v>
      </c>
      <c r="C33" s="623"/>
      <c r="D33" s="626">
        <v>72100</v>
      </c>
      <c r="E33" s="628">
        <v>75100</v>
      </c>
      <c r="F33" s="612">
        <v>75100</v>
      </c>
      <c r="G33" s="612">
        <v>72100</v>
      </c>
      <c r="H33" s="612">
        <v>69900</v>
      </c>
      <c r="I33" s="612">
        <v>65400</v>
      </c>
      <c r="J33" s="612">
        <v>61700</v>
      </c>
      <c r="K33" s="612">
        <v>57200</v>
      </c>
      <c r="L33" s="612">
        <v>52700</v>
      </c>
      <c r="M33" s="612">
        <v>49000</v>
      </c>
      <c r="N33" s="613">
        <v>42400</v>
      </c>
      <c r="O33" s="615">
        <v>42400</v>
      </c>
      <c r="P33" s="619">
        <f>SUM(D33:O33)</f>
        <v>735100</v>
      </c>
    </row>
    <row r="34" spans="2:16" ht="23.25" customHeight="1" thickBot="1">
      <c r="B34" s="244" t="s">
        <v>384</v>
      </c>
      <c r="C34" s="624"/>
      <c r="D34" s="616">
        <f>SUM(D32:D33)</f>
        <v>101800</v>
      </c>
      <c r="E34" s="616">
        <f t="shared" ref="E34" si="11">SUM(E32:E33)</f>
        <v>107000</v>
      </c>
      <c r="F34" s="616">
        <f t="shared" ref="F34" si="12">SUM(F32:F33)</f>
        <v>107800</v>
      </c>
      <c r="G34" s="616">
        <f t="shared" ref="G34" si="13">SUM(G32:G33)</f>
        <v>103300</v>
      </c>
      <c r="H34" s="616">
        <f t="shared" ref="H34" si="14">SUM(H32:H33)</f>
        <v>99600</v>
      </c>
      <c r="I34" s="616">
        <f t="shared" ref="I34" si="15">SUM(I32:I33)</f>
        <v>96600</v>
      </c>
      <c r="J34" s="616">
        <f t="shared" ref="J34" si="16">SUM(J32:J33)</f>
        <v>92900</v>
      </c>
      <c r="K34" s="616">
        <f t="shared" ref="K34" si="17">SUM(K32:K33)</f>
        <v>88400</v>
      </c>
      <c r="L34" s="616">
        <f t="shared" ref="L34" si="18">SUM(L32:L33)</f>
        <v>83900</v>
      </c>
      <c r="M34" s="616">
        <f t="shared" ref="M34" si="19">SUM(M32:M33)</f>
        <v>80200</v>
      </c>
      <c r="N34" s="616">
        <f>SUM(N32:N33)</f>
        <v>73600</v>
      </c>
      <c r="O34" s="617">
        <f t="shared" ref="O34:P34" si="20">SUM(O32:O33)</f>
        <v>73600</v>
      </c>
      <c r="P34" s="617">
        <f t="shared" si="20"/>
        <v>1108700</v>
      </c>
    </row>
    <row r="35" spans="2:16" ht="15.75">
      <c r="B35" s="17" t="s">
        <v>573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387"/>
      <c r="O35" s="265"/>
    </row>
    <row r="36" spans="2:16">
      <c r="B36" s="486" t="s">
        <v>681</v>
      </c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</row>
    <row r="37" spans="2:16">
      <c r="B37" s="606" t="s">
        <v>683</v>
      </c>
      <c r="C37" s="606"/>
      <c r="D37" s="606"/>
      <c r="E37" s="606"/>
      <c r="F37" s="606"/>
      <c r="G37" s="606"/>
      <c r="H37" s="606"/>
      <c r="I37" s="606"/>
    </row>
    <row r="38" spans="2:16">
      <c r="B38" s="625"/>
      <c r="C38" s="625"/>
      <c r="D38" s="606"/>
      <c r="E38" s="606"/>
      <c r="F38" s="606"/>
      <c r="G38" s="606"/>
      <c r="H38" s="606"/>
      <c r="I38" s="606"/>
    </row>
    <row r="39" spans="2:16" ht="23.25" customHeight="1">
      <c r="B39" s="606"/>
      <c r="C39" s="606"/>
      <c r="D39" s="606"/>
      <c r="E39" s="606"/>
      <c r="F39" s="606"/>
      <c r="G39" s="606"/>
      <c r="H39" s="606"/>
      <c r="I39" s="606"/>
    </row>
    <row r="40" spans="2:16" ht="23.25" customHeight="1">
      <c r="B40" s="606"/>
      <c r="C40" s="606"/>
      <c r="D40" s="606"/>
      <c r="E40" s="606"/>
      <c r="F40" s="606"/>
      <c r="G40" s="606"/>
      <c r="H40" s="606"/>
      <c r="I40" s="606"/>
    </row>
    <row r="41" spans="2:16" ht="16.5" thickBot="1">
      <c r="B41" s="362" t="s">
        <v>684</v>
      </c>
      <c r="C41" s="36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387"/>
      <c r="O41" s="108"/>
    </row>
    <row r="42" spans="2:16" ht="39.950000000000003" customHeight="1">
      <c r="B42" s="622" t="s">
        <v>685</v>
      </c>
      <c r="C42" s="629"/>
      <c r="D42" s="125" t="s">
        <v>431</v>
      </c>
      <c r="E42" s="125" t="s">
        <v>432</v>
      </c>
      <c r="F42" s="125" t="s">
        <v>433</v>
      </c>
      <c r="G42" s="125" t="s">
        <v>434</v>
      </c>
      <c r="H42" s="125" t="s">
        <v>435</v>
      </c>
      <c r="I42" s="125" t="s">
        <v>436</v>
      </c>
      <c r="J42" s="359" t="s">
        <v>437</v>
      </c>
      <c r="K42" s="359" t="s">
        <v>438</v>
      </c>
      <c r="L42" s="359" t="s">
        <v>439</v>
      </c>
      <c r="M42" s="359" t="s">
        <v>440</v>
      </c>
      <c r="N42" s="359" t="s">
        <v>441</v>
      </c>
      <c r="O42" s="360" t="s">
        <v>442</v>
      </c>
    </row>
    <row r="43" spans="2:16" ht="23.25" customHeight="1">
      <c r="B43" s="240" t="s">
        <v>42</v>
      </c>
      <c r="C43" s="623"/>
      <c r="D43" s="620">
        <v>2</v>
      </c>
      <c r="E43" s="139">
        <v>2</v>
      </c>
      <c r="F43" s="610">
        <v>2</v>
      </c>
      <c r="G43" s="610">
        <v>1</v>
      </c>
      <c r="H43" s="610">
        <v>1</v>
      </c>
      <c r="I43" s="610">
        <v>0</v>
      </c>
      <c r="J43" s="610">
        <v>0</v>
      </c>
      <c r="K43" s="610">
        <v>0</v>
      </c>
      <c r="L43" s="610">
        <v>0</v>
      </c>
      <c r="M43" s="610">
        <v>0</v>
      </c>
      <c r="N43" s="611">
        <v>0</v>
      </c>
      <c r="O43" s="608">
        <v>0</v>
      </c>
    </row>
    <row r="44" spans="2:16" ht="23.25" customHeight="1">
      <c r="B44" s="240" t="s">
        <v>20</v>
      </c>
      <c r="C44" s="623"/>
      <c r="D44" s="620">
        <v>10</v>
      </c>
      <c r="E44" s="620">
        <v>10</v>
      </c>
      <c r="F44" s="610">
        <v>10</v>
      </c>
      <c r="G44" s="610">
        <v>10</v>
      </c>
      <c r="H44" s="610">
        <v>9</v>
      </c>
      <c r="I44" s="610">
        <v>10</v>
      </c>
      <c r="J44" s="610">
        <v>10</v>
      </c>
      <c r="K44" s="610">
        <v>10</v>
      </c>
      <c r="L44" s="610">
        <v>10</v>
      </c>
      <c r="M44" s="610">
        <v>10</v>
      </c>
      <c r="N44" s="611">
        <v>10</v>
      </c>
      <c r="O44" s="257">
        <v>10</v>
      </c>
    </row>
    <row r="45" spans="2:16" ht="23.25" customHeight="1">
      <c r="B45" s="240" t="s">
        <v>29</v>
      </c>
      <c r="C45" s="623"/>
      <c r="D45" s="620">
        <v>6</v>
      </c>
      <c r="E45" s="620">
        <v>6</v>
      </c>
      <c r="F45" s="610">
        <v>6</v>
      </c>
      <c r="G45" s="610">
        <v>5</v>
      </c>
      <c r="H45" s="610">
        <v>5</v>
      </c>
      <c r="I45" s="610">
        <v>5</v>
      </c>
      <c r="J45" s="610">
        <v>5</v>
      </c>
      <c r="K45" s="610">
        <v>5</v>
      </c>
      <c r="L45" s="610">
        <v>5</v>
      </c>
      <c r="M45" s="610">
        <v>5</v>
      </c>
      <c r="N45" s="611">
        <v>5</v>
      </c>
      <c r="O45" s="257">
        <v>5</v>
      </c>
    </row>
    <row r="46" spans="2:16" ht="23.25" customHeight="1">
      <c r="B46" s="240" t="s">
        <v>25</v>
      </c>
      <c r="C46" s="623"/>
      <c r="D46" s="620">
        <v>1</v>
      </c>
      <c r="E46" s="620">
        <v>1</v>
      </c>
      <c r="F46" s="610">
        <v>2</v>
      </c>
      <c r="G46" s="610">
        <v>2</v>
      </c>
      <c r="H46" s="610">
        <v>2</v>
      </c>
      <c r="I46" s="610">
        <v>2</v>
      </c>
      <c r="J46" s="610">
        <v>2</v>
      </c>
      <c r="K46" s="610">
        <v>2</v>
      </c>
      <c r="L46" s="610">
        <v>2</v>
      </c>
      <c r="M46" s="610">
        <v>2</v>
      </c>
      <c r="N46" s="611">
        <v>2</v>
      </c>
      <c r="O46" s="257">
        <v>2</v>
      </c>
    </row>
    <row r="47" spans="2:16" ht="23.25" customHeight="1">
      <c r="B47" s="240" t="s">
        <v>53</v>
      </c>
      <c r="C47" s="623"/>
      <c r="D47" s="620">
        <v>0</v>
      </c>
      <c r="E47" s="158">
        <v>1</v>
      </c>
      <c r="F47" s="610">
        <v>1</v>
      </c>
      <c r="G47" s="610">
        <v>1</v>
      </c>
      <c r="H47" s="610">
        <v>1</v>
      </c>
      <c r="I47" s="610">
        <v>1</v>
      </c>
      <c r="J47" s="610">
        <v>1</v>
      </c>
      <c r="K47" s="610">
        <v>1</v>
      </c>
      <c r="L47" s="610">
        <v>1</v>
      </c>
      <c r="M47" s="610">
        <v>1</v>
      </c>
      <c r="N47" s="611">
        <v>1</v>
      </c>
      <c r="O47" s="609">
        <v>1</v>
      </c>
    </row>
    <row r="48" spans="2:16" ht="23.25" customHeight="1" thickBot="1">
      <c r="B48" s="244" t="s">
        <v>384</v>
      </c>
      <c r="C48" s="624"/>
      <c r="D48" s="379">
        <f>SUM(D43:D47)</f>
        <v>19</v>
      </c>
      <c r="E48" s="379">
        <f t="shared" ref="E48" si="21">SUM(E43:E47)</f>
        <v>20</v>
      </c>
      <c r="F48" s="379">
        <f t="shared" ref="F48" si="22">SUM(F43:F47)</f>
        <v>21</v>
      </c>
      <c r="G48" s="379">
        <f t="shared" ref="G48" si="23">SUM(G43:G47)</f>
        <v>19</v>
      </c>
      <c r="H48" s="379">
        <f t="shared" ref="H48" si="24">SUM(H43:H47)</f>
        <v>18</v>
      </c>
      <c r="I48" s="379">
        <f t="shared" ref="I48" si="25">SUM(I43:I47)</f>
        <v>18</v>
      </c>
      <c r="J48" s="379">
        <f t="shared" ref="J48" si="26">SUM(J43:J47)</f>
        <v>18</v>
      </c>
      <c r="K48" s="379">
        <f t="shared" ref="K48" si="27">SUM(K43:K47)</f>
        <v>18</v>
      </c>
      <c r="L48" s="379">
        <f t="shared" ref="L48" si="28">SUM(L43:L47)</f>
        <v>18</v>
      </c>
      <c r="M48" s="379">
        <f t="shared" ref="M48" si="29">SUM(M43:M47)</f>
        <v>18</v>
      </c>
      <c r="N48" s="379">
        <f>SUM(N43:N47)</f>
        <v>18</v>
      </c>
      <c r="O48" s="388">
        <f t="shared" ref="O48" si="30">SUM(O43:O47)</f>
        <v>18</v>
      </c>
    </row>
    <row r="49" spans="2:15" ht="15.75">
      <c r="B49" s="17" t="s">
        <v>573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387"/>
      <c r="O49" s="265"/>
    </row>
    <row r="50" spans="2:15">
      <c r="B50" s="625"/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</row>
    <row r="51" spans="2:15" ht="23.25" customHeight="1">
      <c r="B51" s="606"/>
      <c r="C51" s="606"/>
      <c r="D51" s="606"/>
      <c r="E51" s="606"/>
      <c r="F51" s="606"/>
      <c r="G51" s="606"/>
      <c r="H51" s="606"/>
      <c r="I51" s="606"/>
    </row>
    <row r="52" spans="2:15" ht="23.25" customHeight="1">
      <c r="B52" s="606"/>
      <c r="C52" s="606"/>
      <c r="D52" s="606"/>
      <c r="E52" s="606"/>
      <c r="F52" s="606"/>
      <c r="G52" s="606"/>
      <c r="H52" s="606"/>
      <c r="I52" s="606"/>
    </row>
    <row r="53" spans="2:15" ht="16.5" thickBot="1">
      <c r="B53" s="362" t="s">
        <v>686</v>
      </c>
      <c r="C53" s="362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387"/>
      <c r="O53" s="108"/>
    </row>
    <row r="54" spans="2:15" ht="39.950000000000003" customHeight="1">
      <c r="B54" s="622" t="s">
        <v>685</v>
      </c>
      <c r="C54" s="629"/>
      <c r="D54" s="125" t="s">
        <v>431</v>
      </c>
      <c r="E54" s="125" t="s">
        <v>432</v>
      </c>
      <c r="F54" s="125" t="s">
        <v>433</v>
      </c>
      <c r="G54" s="125" t="s">
        <v>434</v>
      </c>
      <c r="H54" s="125" t="s">
        <v>435</v>
      </c>
      <c r="I54" s="125" t="s">
        <v>436</v>
      </c>
      <c r="J54" s="359" t="s">
        <v>437</v>
      </c>
      <c r="K54" s="359" t="s">
        <v>438</v>
      </c>
      <c r="L54" s="359" t="s">
        <v>439</v>
      </c>
      <c r="M54" s="359" t="s">
        <v>440</v>
      </c>
      <c r="N54" s="359" t="s">
        <v>441</v>
      </c>
      <c r="O54" s="360" t="s">
        <v>442</v>
      </c>
    </row>
    <row r="55" spans="2:15" ht="23.25" customHeight="1">
      <c r="B55" s="240" t="s">
        <v>42</v>
      </c>
      <c r="C55" s="623"/>
      <c r="D55" s="620">
        <v>4</v>
      </c>
      <c r="E55" s="139">
        <v>4</v>
      </c>
      <c r="F55" s="610">
        <v>4</v>
      </c>
      <c r="G55" s="610">
        <v>4</v>
      </c>
      <c r="H55" s="610">
        <v>4</v>
      </c>
      <c r="I55" s="610">
        <v>4</v>
      </c>
      <c r="J55" s="610">
        <v>4</v>
      </c>
      <c r="K55" s="610">
        <v>4</v>
      </c>
      <c r="L55" s="610">
        <v>4</v>
      </c>
      <c r="M55" s="610">
        <v>4</v>
      </c>
      <c r="N55" s="611">
        <v>4</v>
      </c>
      <c r="O55" s="608">
        <v>4</v>
      </c>
    </row>
    <row r="56" spans="2:15" ht="23.25" customHeight="1">
      <c r="B56" s="240" t="s">
        <v>91</v>
      </c>
      <c r="C56" s="623"/>
      <c r="D56" s="620">
        <v>1</v>
      </c>
      <c r="E56" s="620">
        <v>1</v>
      </c>
      <c r="F56" s="610">
        <v>1</v>
      </c>
      <c r="G56" s="610">
        <v>1</v>
      </c>
      <c r="H56" s="610">
        <v>1</v>
      </c>
      <c r="I56" s="610">
        <v>0</v>
      </c>
      <c r="J56" s="610">
        <v>0</v>
      </c>
      <c r="K56" s="610">
        <v>0</v>
      </c>
      <c r="L56" s="610">
        <v>0</v>
      </c>
      <c r="M56" s="610">
        <v>0</v>
      </c>
      <c r="N56" s="611">
        <v>0</v>
      </c>
      <c r="O56" s="257">
        <v>0</v>
      </c>
    </row>
    <row r="57" spans="2:15" ht="23.25" customHeight="1">
      <c r="B57" s="240" t="s">
        <v>38</v>
      </c>
      <c r="C57" s="623"/>
      <c r="D57" s="620">
        <v>4</v>
      </c>
      <c r="E57" s="620">
        <v>4</v>
      </c>
      <c r="F57" s="610">
        <v>4</v>
      </c>
      <c r="G57" s="610">
        <v>4</v>
      </c>
      <c r="H57" s="610">
        <v>3</v>
      </c>
      <c r="I57" s="610">
        <v>3</v>
      </c>
      <c r="J57" s="610">
        <v>3</v>
      </c>
      <c r="K57" s="610">
        <v>3</v>
      </c>
      <c r="L57" s="610">
        <v>3</v>
      </c>
      <c r="M57" s="610">
        <v>2</v>
      </c>
      <c r="N57" s="611">
        <v>2</v>
      </c>
      <c r="O57" s="257">
        <v>2</v>
      </c>
    </row>
    <row r="58" spans="2:15" ht="23.25" customHeight="1">
      <c r="B58" s="240" t="s">
        <v>94</v>
      </c>
      <c r="C58" s="623"/>
      <c r="D58" s="620">
        <v>1</v>
      </c>
      <c r="E58" s="620">
        <v>1</v>
      </c>
      <c r="F58" s="610">
        <v>1</v>
      </c>
      <c r="G58" s="610">
        <v>1</v>
      </c>
      <c r="H58" s="610">
        <v>1</v>
      </c>
      <c r="I58" s="610">
        <v>1</v>
      </c>
      <c r="J58" s="610">
        <v>1</v>
      </c>
      <c r="K58" s="610">
        <v>1</v>
      </c>
      <c r="L58" s="610">
        <v>1</v>
      </c>
      <c r="M58" s="610">
        <v>1</v>
      </c>
      <c r="N58" s="611">
        <v>1</v>
      </c>
      <c r="O58" s="257">
        <v>1</v>
      </c>
    </row>
    <row r="59" spans="2:15" ht="23.25" customHeight="1">
      <c r="B59" s="240" t="s">
        <v>20</v>
      </c>
      <c r="C59" s="623"/>
      <c r="D59" s="620">
        <v>6</v>
      </c>
      <c r="E59" s="620">
        <v>7</v>
      </c>
      <c r="F59" s="610">
        <v>7</v>
      </c>
      <c r="G59" s="610">
        <v>7</v>
      </c>
      <c r="H59" s="610">
        <v>7</v>
      </c>
      <c r="I59" s="610">
        <v>7</v>
      </c>
      <c r="J59" s="610">
        <v>7</v>
      </c>
      <c r="K59" s="610">
        <v>7</v>
      </c>
      <c r="L59" s="610">
        <v>7</v>
      </c>
      <c r="M59" s="610">
        <v>7</v>
      </c>
      <c r="N59" s="611">
        <v>7</v>
      </c>
      <c r="O59" s="257">
        <v>7</v>
      </c>
    </row>
    <row r="60" spans="2:15" ht="23.25" customHeight="1">
      <c r="B60" s="240" t="s">
        <v>29</v>
      </c>
      <c r="C60" s="623"/>
      <c r="D60" s="620">
        <v>8</v>
      </c>
      <c r="E60" s="620">
        <v>8</v>
      </c>
      <c r="F60" s="610">
        <v>8</v>
      </c>
      <c r="G60" s="610">
        <v>6</v>
      </c>
      <c r="H60" s="610">
        <v>6</v>
      </c>
      <c r="I60" s="610">
        <v>6</v>
      </c>
      <c r="J60" s="610">
        <v>6</v>
      </c>
      <c r="K60" s="610">
        <v>6</v>
      </c>
      <c r="L60" s="610">
        <v>6</v>
      </c>
      <c r="M60" s="610">
        <v>6</v>
      </c>
      <c r="N60" s="611">
        <v>4</v>
      </c>
      <c r="O60" s="257">
        <v>4</v>
      </c>
    </row>
    <row r="61" spans="2:15" ht="23.25" customHeight="1">
      <c r="B61" s="240" t="s">
        <v>25</v>
      </c>
      <c r="C61" s="623"/>
      <c r="D61" s="620">
        <v>17</v>
      </c>
      <c r="E61" s="620">
        <v>18</v>
      </c>
      <c r="F61" s="610">
        <v>18</v>
      </c>
      <c r="G61" s="610">
        <v>18</v>
      </c>
      <c r="H61" s="610">
        <v>18</v>
      </c>
      <c r="I61" s="610">
        <v>16</v>
      </c>
      <c r="J61" s="610">
        <v>14</v>
      </c>
      <c r="K61" s="610">
        <v>11</v>
      </c>
      <c r="L61" s="610">
        <v>11</v>
      </c>
      <c r="M61" s="610">
        <v>10</v>
      </c>
      <c r="N61" s="611">
        <v>9</v>
      </c>
      <c r="O61" s="257">
        <v>9</v>
      </c>
    </row>
    <row r="62" spans="2:15" ht="23.25" customHeight="1">
      <c r="B62" s="240" t="s">
        <v>53</v>
      </c>
      <c r="C62" s="623"/>
      <c r="D62" s="620">
        <v>5</v>
      </c>
      <c r="E62" s="158">
        <v>5</v>
      </c>
      <c r="F62" s="610">
        <v>5</v>
      </c>
      <c r="G62" s="610">
        <v>5</v>
      </c>
      <c r="H62" s="610">
        <v>5</v>
      </c>
      <c r="I62" s="610">
        <v>5</v>
      </c>
      <c r="J62" s="610">
        <v>5</v>
      </c>
      <c r="K62" s="610">
        <v>5</v>
      </c>
      <c r="L62" s="610">
        <v>2</v>
      </c>
      <c r="M62" s="610">
        <v>2</v>
      </c>
      <c r="N62" s="611">
        <v>2</v>
      </c>
      <c r="O62" s="609">
        <v>2</v>
      </c>
    </row>
    <row r="63" spans="2:15" ht="23.25" customHeight="1" thickBot="1">
      <c r="B63" s="244" t="s">
        <v>384</v>
      </c>
      <c r="C63" s="624"/>
      <c r="D63" s="379">
        <f t="shared" ref="D63:O63" si="31">SUM(D55:D62)</f>
        <v>46</v>
      </c>
      <c r="E63" s="379">
        <f t="shared" si="31"/>
        <v>48</v>
      </c>
      <c r="F63" s="379">
        <f t="shared" si="31"/>
        <v>48</v>
      </c>
      <c r="G63" s="379">
        <f t="shared" si="31"/>
        <v>46</v>
      </c>
      <c r="H63" s="379">
        <f t="shared" si="31"/>
        <v>45</v>
      </c>
      <c r="I63" s="379">
        <f t="shared" si="31"/>
        <v>42</v>
      </c>
      <c r="J63" s="379">
        <f t="shared" si="31"/>
        <v>40</v>
      </c>
      <c r="K63" s="379">
        <f t="shared" si="31"/>
        <v>37</v>
      </c>
      <c r="L63" s="379">
        <f t="shared" si="31"/>
        <v>34</v>
      </c>
      <c r="M63" s="379">
        <f t="shared" si="31"/>
        <v>32</v>
      </c>
      <c r="N63" s="379">
        <f t="shared" si="31"/>
        <v>29</v>
      </c>
      <c r="O63" s="388">
        <f t="shared" si="31"/>
        <v>29</v>
      </c>
    </row>
    <row r="64" spans="2:15" ht="15.75">
      <c r="B64" s="17" t="s">
        <v>573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387"/>
      <c r="O64" s="265"/>
    </row>
    <row r="65" spans="2:15">
      <c r="B65" s="625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</row>
    <row r="66" spans="2:15" ht="23.25" customHeight="1">
      <c r="B66" s="606"/>
      <c r="C66" s="606"/>
      <c r="D66" s="606"/>
      <c r="E66" s="606"/>
      <c r="F66" s="606"/>
      <c r="G66" s="606"/>
      <c r="H66" s="606"/>
      <c r="I66" s="606"/>
    </row>
    <row r="67" spans="2:15" ht="23.25" customHeight="1">
      <c r="B67" s="606"/>
      <c r="C67" s="606"/>
      <c r="D67" s="606"/>
      <c r="E67" s="606"/>
      <c r="F67" s="606"/>
      <c r="G67" s="606"/>
      <c r="H67" s="606"/>
      <c r="I67" s="606"/>
    </row>
    <row r="68" spans="2:15" ht="16.5" thickBot="1">
      <c r="B68" s="362" t="s">
        <v>688</v>
      </c>
      <c r="C68" s="36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387"/>
      <c r="O68" s="108"/>
    </row>
    <row r="69" spans="2:15" ht="39.950000000000003" customHeight="1">
      <c r="B69" s="622" t="s">
        <v>685</v>
      </c>
      <c r="C69" s="629"/>
      <c r="D69" s="125" t="s">
        <v>431</v>
      </c>
      <c r="E69" s="125" t="s">
        <v>432</v>
      </c>
      <c r="F69" s="125" t="s">
        <v>433</v>
      </c>
      <c r="G69" s="125" t="s">
        <v>434</v>
      </c>
      <c r="H69" s="125" t="s">
        <v>435</v>
      </c>
      <c r="I69" s="125" t="s">
        <v>436</v>
      </c>
      <c r="J69" s="359" t="s">
        <v>437</v>
      </c>
      <c r="K69" s="359" t="s">
        <v>438</v>
      </c>
      <c r="L69" s="359" t="s">
        <v>439</v>
      </c>
      <c r="M69" s="359" t="s">
        <v>440</v>
      </c>
      <c r="N69" s="359" t="s">
        <v>441</v>
      </c>
      <c r="O69" s="360" t="s">
        <v>442</v>
      </c>
    </row>
    <row r="70" spans="2:15" ht="23.25" customHeight="1">
      <c r="B70" s="630" t="s">
        <v>42</v>
      </c>
      <c r="C70" s="356"/>
      <c r="D70" s="604">
        <v>2</v>
      </c>
      <c r="E70" s="139">
        <v>2</v>
      </c>
      <c r="F70" s="604">
        <v>2</v>
      </c>
      <c r="G70" s="604">
        <v>1</v>
      </c>
      <c r="H70" s="604">
        <v>1</v>
      </c>
      <c r="I70" s="604">
        <v>0</v>
      </c>
      <c r="J70" s="361">
        <v>0</v>
      </c>
      <c r="K70" s="361">
        <v>0</v>
      </c>
      <c r="L70" s="361">
        <v>0</v>
      </c>
      <c r="M70" s="361">
        <v>0</v>
      </c>
      <c r="N70" s="361">
        <v>0</v>
      </c>
      <c r="O70" s="621">
        <v>0</v>
      </c>
    </row>
    <row r="71" spans="2:15" ht="23.25" customHeight="1">
      <c r="B71" s="240" t="s">
        <v>20</v>
      </c>
      <c r="C71" s="623"/>
      <c r="D71" s="620">
        <v>5</v>
      </c>
      <c r="E71" s="620">
        <v>5</v>
      </c>
      <c r="F71" s="610">
        <v>6</v>
      </c>
      <c r="G71" s="610">
        <v>6</v>
      </c>
      <c r="H71" s="610">
        <v>5</v>
      </c>
      <c r="I71" s="610">
        <v>6</v>
      </c>
      <c r="J71" s="610">
        <v>6</v>
      </c>
      <c r="K71" s="610">
        <v>6</v>
      </c>
      <c r="L71" s="610">
        <v>6</v>
      </c>
      <c r="M71" s="610">
        <v>6</v>
      </c>
      <c r="N71" s="611">
        <v>6</v>
      </c>
      <c r="O71" s="257">
        <v>6</v>
      </c>
    </row>
    <row r="72" spans="2:15" ht="23.25" customHeight="1">
      <c r="B72" s="240" t="s">
        <v>29</v>
      </c>
      <c r="C72" s="623"/>
      <c r="D72" s="620">
        <v>5</v>
      </c>
      <c r="E72" s="620">
        <v>5</v>
      </c>
      <c r="F72" s="610">
        <v>5</v>
      </c>
      <c r="G72" s="610">
        <v>4</v>
      </c>
      <c r="H72" s="610">
        <v>4</v>
      </c>
      <c r="I72" s="610">
        <v>4</v>
      </c>
      <c r="J72" s="610">
        <v>4</v>
      </c>
      <c r="K72" s="610">
        <v>4</v>
      </c>
      <c r="L72" s="610">
        <v>4</v>
      </c>
      <c r="M72" s="610">
        <v>4</v>
      </c>
      <c r="N72" s="611">
        <v>4</v>
      </c>
      <c r="O72" s="257">
        <v>4</v>
      </c>
    </row>
    <row r="73" spans="2:15" ht="23.25" customHeight="1">
      <c r="B73" s="240" t="s">
        <v>25</v>
      </c>
      <c r="C73" s="623"/>
      <c r="D73" s="620">
        <v>1</v>
      </c>
      <c r="E73" s="158">
        <v>1</v>
      </c>
      <c r="F73" s="610">
        <v>2</v>
      </c>
      <c r="G73" s="610">
        <v>2</v>
      </c>
      <c r="H73" s="610">
        <v>2</v>
      </c>
      <c r="I73" s="610">
        <v>2</v>
      </c>
      <c r="J73" s="610">
        <v>2</v>
      </c>
      <c r="K73" s="610">
        <v>2</v>
      </c>
      <c r="L73" s="610">
        <v>2</v>
      </c>
      <c r="M73" s="610">
        <v>2</v>
      </c>
      <c r="N73" s="611">
        <v>2</v>
      </c>
      <c r="O73" s="609">
        <v>2</v>
      </c>
    </row>
    <row r="74" spans="2:15" ht="23.25" customHeight="1" thickBot="1">
      <c r="B74" s="244" t="s">
        <v>384</v>
      </c>
      <c r="C74" s="624"/>
      <c r="D74" s="379">
        <f>SUM(D70:D73)</f>
        <v>13</v>
      </c>
      <c r="E74" s="379">
        <f t="shared" ref="E74:O74" si="32">SUM(E70:E73)</f>
        <v>13</v>
      </c>
      <c r="F74" s="379">
        <f t="shared" si="32"/>
        <v>15</v>
      </c>
      <c r="G74" s="379">
        <f t="shared" si="32"/>
        <v>13</v>
      </c>
      <c r="H74" s="379">
        <f t="shared" si="32"/>
        <v>12</v>
      </c>
      <c r="I74" s="379">
        <f t="shared" si="32"/>
        <v>12</v>
      </c>
      <c r="J74" s="379">
        <f t="shared" si="32"/>
        <v>12</v>
      </c>
      <c r="K74" s="379">
        <f t="shared" si="32"/>
        <v>12</v>
      </c>
      <c r="L74" s="379">
        <f t="shared" si="32"/>
        <v>12</v>
      </c>
      <c r="M74" s="379">
        <f t="shared" si="32"/>
        <v>12</v>
      </c>
      <c r="N74" s="379">
        <f t="shared" si="32"/>
        <v>12</v>
      </c>
      <c r="O74" s="388">
        <f t="shared" si="32"/>
        <v>12</v>
      </c>
    </row>
    <row r="75" spans="2:15">
      <c r="B75" s="17" t="s">
        <v>573</v>
      </c>
      <c r="C75" s="17"/>
      <c r="D75" s="606"/>
      <c r="E75" s="606"/>
      <c r="F75" s="606"/>
      <c r="G75" s="606"/>
      <c r="H75" s="606"/>
      <c r="I75" s="606"/>
    </row>
    <row r="76" spans="2:15">
      <c r="B76" s="625"/>
      <c r="C76" s="486"/>
      <c r="D76" s="606"/>
      <c r="E76" s="606"/>
      <c r="F76" s="606"/>
      <c r="G76" s="606"/>
      <c r="H76" s="606"/>
      <c r="I76" s="606"/>
    </row>
    <row r="77" spans="2:15" ht="23.25" customHeight="1">
      <c r="B77" s="606"/>
      <c r="C77" s="606"/>
      <c r="D77" s="606"/>
      <c r="E77" s="606"/>
      <c r="F77" s="606"/>
      <c r="G77" s="606"/>
      <c r="H77" s="606"/>
      <c r="I77" s="606"/>
    </row>
    <row r="78" spans="2:15" ht="23.25" customHeight="1">
      <c r="B78" s="606"/>
      <c r="C78" s="606"/>
      <c r="D78" s="606"/>
      <c r="E78" s="606"/>
      <c r="F78" s="606"/>
      <c r="G78" s="606"/>
      <c r="H78" s="606"/>
      <c r="I78" s="606"/>
    </row>
    <row r="79" spans="2:15" ht="16.5" customHeight="1" thickBot="1">
      <c r="B79" s="362" t="s">
        <v>689</v>
      </c>
      <c r="C79" s="362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387"/>
      <c r="O79" s="108"/>
    </row>
    <row r="80" spans="2:15" ht="39.950000000000003" customHeight="1">
      <c r="B80" s="622" t="s">
        <v>685</v>
      </c>
      <c r="C80" s="629"/>
      <c r="D80" s="125" t="s">
        <v>431</v>
      </c>
      <c r="E80" s="125" t="s">
        <v>432</v>
      </c>
      <c r="F80" s="125" t="s">
        <v>433</v>
      </c>
      <c r="G80" s="125" t="s">
        <v>434</v>
      </c>
      <c r="H80" s="125" t="s">
        <v>435</v>
      </c>
      <c r="I80" s="125" t="s">
        <v>436</v>
      </c>
      <c r="J80" s="359" t="s">
        <v>437</v>
      </c>
      <c r="K80" s="359" t="s">
        <v>438</v>
      </c>
      <c r="L80" s="359" t="s">
        <v>439</v>
      </c>
      <c r="M80" s="359" t="s">
        <v>440</v>
      </c>
      <c r="N80" s="359" t="s">
        <v>441</v>
      </c>
      <c r="O80" s="360" t="s">
        <v>442</v>
      </c>
    </row>
    <row r="81" spans="2:15" ht="23.25" customHeight="1">
      <c r="B81" s="240" t="s">
        <v>20</v>
      </c>
      <c r="C81" s="623"/>
      <c r="D81" s="620">
        <v>5</v>
      </c>
      <c r="E81" s="139">
        <v>5</v>
      </c>
      <c r="F81" s="610">
        <v>4</v>
      </c>
      <c r="G81" s="610">
        <v>4</v>
      </c>
      <c r="H81" s="610">
        <v>4</v>
      </c>
      <c r="I81" s="610">
        <v>4</v>
      </c>
      <c r="J81" s="610">
        <v>4</v>
      </c>
      <c r="K81" s="610">
        <v>4</v>
      </c>
      <c r="L81" s="610">
        <v>4</v>
      </c>
      <c r="M81" s="610">
        <v>4</v>
      </c>
      <c r="N81" s="611">
        <v>4</v>
      </c>
      <c r="O81" s="608">
        <v>4</v>
      </c>
    </row>
    <row r="82" spans="2:15" ht="23.25" customHeight="1">
      <c r="B82" s="240" t="s">
        <v>29</v>
      </c>
      <c r="C82" s="623"/>
      <c r="D82" s="620">
        <v>1</v>
      </c>
      <c r="E82" s="620">
        <v>1</v>
      </c>
      <c r="F82" s="610">
        <v>1</v>
      </c>
      <c r="G82" s="610">
        <v>1</v>
      </c>
      <c r="H82" s="610">
        <v>1</v>
      </c>
      <c r="I82" s="610">
        <v>1</v>
      </c>
      <c r="J82" s="610">
        <v>1</v>
      </c>
      <c r="K82" s="610">
        <v>1</v>
      </c>
      <c r="L82" s="610">
        <v>1</v>
      </c>
      <c r="M82" s="610">
        <v>1</v>
      </c>
      <c r="N82" s="611">
        <v>1</v>
      </c>
      <c r="O82" s="257">
        <v>1</v>
      </c>
    </row>
    <row r="83" spans="2:15" ht="23.25" customHeight="1">
      <c r="B83" s="240" t="s">
        <v>53</v>
      </c>
      <c r="C83" s="623"/>
      <c r="D83" s="620">
        <v>0</v>
      </c>
      <c r="E83" s="158">
        <v>1</v>
      </c>
      <c r="F83" s="610">
        <v>1</v>
      </c>
      <c r="G83" s="610">
        <v>1</v>
      </c>
      <c r="H83" s="610">
        <v>1</v>
      </c>
      <c r="I83" s="610">
        <v>1</v>
      </c>
      <c r="J83" s="610">
        <v>1</v>
      </c>
      <c r="K83" s="610">
        <v>1</v>
      </c>
      <c r="L83" s="610">
        <v>1</v>
      </c>
      <c r="M83" s="610">
        <v>1</v>
      </c>
      <c r="N83" s="611">
        <v>1</v>
      </c>
      <c r="O83" s="609">
        <v>1</v>
      </c>
    </row>
    <row r="84" spans="2:15" ht="23.25" customHeight="1" thickBot="1">
      <c r="B84" s="244" t="s">
        <v>384</v>
      </c>
      <c r="C84" s="624"/>
      <c r="D84" s="379">
        <f t="shared" ref="D84:O84" si="33">SUM(D81:D83)</f>
        <v>6</v>
      </c>
      <c r="E84" s="379">
        <f t="shared" si="33"/>
        <v>7</v>
      </c>
      <c r="F84" s="379">
        <f t="shared" si="33"/>
        <v>6</v>
      </c>
      <c r="G84" s="379">
        <f t="shared" si="33"/>
        <v>6</v>
      </c>
      <c r="H84" s="379">
        <f t="shared" si="33"/>
        <v>6</v>
      </c>
      <c r="I84" s="379">
        <f t="shared" si="33"/>
        <v>6</v>
      </c>
      <c r="J84" s="379">
        <f t="shared" si="33"/>
        <v>6</v>
      </c>
      <c r="K84" s="379">
        <f t="shared" si="33"/>
        <v>6</v>
      </c>
      <c r="L84" s="379">
        <f t="shared" si="33"/>
        <v>6</v>
      </c>
      <c r="M84" s="379">
        <f t="shared" si="33"/>
        <v>6</v>
      </c>
      <c r="N84" s="379">
        <f t="shared" si="33"/>
        <v>6</v>
      </c>
      <c r="O84" s="388">
        <f t="shared" si="33"/>
        <v>6</v>
      </c>
    </row>
    <row r="85" spans="2:15">
      <c r="B85" s="17" t="s">
        <v>573</v>
      </c>
      <c r="C85" s="17"/>
      <c r="D85" s="606"/>
      <c r="E85" s="606"/>
      <c r="F85" s="606"/>
      <c r="G85" s="606"/>
      <c r="H85" s="606"/>
      <c r="I85" s="606"/>
    </row>
    <row r="86" spans="2:15">
      <c r="B86" s="625"/>
      <c r="C86" s="486"/>
      <c r="D86" s="606"/>
      <c r="E86" s="606"/>
      <c r="F86" s="606"/>
      <c r="G86" s="606"/>
      <c r="H86" s="606"/>
      <c r="I86" s="606"/>
    </row>
    <row r="87" spans="2:15" ht="23.25" customHeight="1">
      <c r="B87" s="606"/>
      <c r="C87" s="606"/>
      <c r="D87" s="606"/>
      <c r="E87" s="606"/>
      <c r="F87" s="606"/>
      <c r="G87" s="606"/>
      <c r="H87" s="606"/>
      <c r="I87" s="606"/>
    </row>
    <row r="88" spans="2:15" ht="23.25" customHeight="1">
      <c r="B88" s="606"/>
      <c r="C88" s="606"/>
      <c r="D88" s="606"/>
      <c r="E88" s="606"/>
      <c r="F88" s="606"/>
      <c r="G88" s="606"/>
      <c r="H88" s="606"/>
      <c r="I88" s="606"/>
    </row>
    <row r="89" spans="2:15" ht="16.5" customHeight="1" thickBot="1">
      <c r="B89" s="362" t="s">
        <v>690</v>
      </c>
      <c r="C89" s="362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387"/>
      <c r="O89" s="108"/>
    </row>
    <row r="90" spans="2:15" ht="39.950000000000003" customHeight="1">
      <c r="B90" s="622" t="s">
        <v>685</v>
      </c>
      <c r="C90" s="629"/>
      <c r="D90" s="125" t="s">
        <v>431</v>
      </c>
      <c r="E90" s="125" t="s">
        <v>432</v>
      </c>
      <c r="F90" s="125" t="s">
        <v>433</v>
      </c>
      <c r="G90" s="125" t="s">
        <v>434</v>
      </c>
      <c r="H90" s="125" t="s">
        <v>435</v>
      </c>
      <c r="I90" s="125" t="s">
        <v>436</v>
      </c>
      <c r="J90" s="359" t="s">
        <v>437</v>
      </c>
      <c r="K90" s="359" t="s">
        <v>438</v>
      </c>
      <c r="L90" s="359" t="s">
        <v>439</v>
      </c>
      <c r="M90" s="359" t="s">
        <v>440</v>
      </c>
      <c r="N90" s="359" t="s">
        <v>441</v>
      </c>
      <c r="O90" s="360" t="s">
        <v>442</v>
      </c>
    </row>
    <row r="91" spans="2:15" ht="23.25" customHeight="1">
      <c r="B91" s="630" t="s">
        <v>42</v>
      </c>
      <c r="C91" s="356"/>
      <c r="D91" s="604">
        <v>1</v>
      </c>
      <c r="E91" s="631">
        <v>1</v>
      </c>
      <c r="F91" s="604">
        <v>1</v>
      </c>
      <c r="G91" s="604">
        <v>1</v>
      </c>
      <c r="H91" s="604">
        <v>1</v>
      </c>
      <c r="I91" s="604">
        <v>1</v>
      </c>
      <c r="J91" s="361">
        <v>1</v>
      </c>
      <c r="K91" s="361">
        <v>1</v>
      </c>
      <c r="L91" s="361">
        <v>1</v>
      </c>
      <c r="M91" s="361">
        <v>1</v>
      </c>
      <c r="N91" s="361">
        <v>1</v>
      </c>
      <c r="O91" s="621">
        <v>1</v>
      </c>
    </row>
    <row r="92" spans="2:15" ht="23.25" customHeight="1">
      <c r="B92" s="240" t="s">
        <v>91</v>
      </c>
      <c r="C92" s="623"/>
      <c r="D92" s="620">
        <v>1</v>
      </c>
      <c r="E92" s="620">
        <v>1</v>
      </c>
      <c r="F92" s="610">
        <v>1</v>
      </c>
      <c r="G92" s="610">
        <v>1</v>
      </c>
      <c r="H92" s="610">
        <v>1</v>
      </c>
      <c r="I92" s="610">
        <v>0</v>
      </c>
      <c r="J92" s="610">
        <v>0</v>
      </c>
      <c r="K92" s="610">
        <v>0</v>
      </c>
      <c r="L92" s="610">
        <v>0</v>
      </c>
      <c r="M92" s="610">
        <v>0</v>
      </c>
      <c r="N92" s="611">
        <v>0</v>
      </c>
      <c r="O92" s="257">
        <v>0</v>
      </c>
    </row>
    <row r="93" spans="2:15" ht="23.25" customHeight="1">
      <c r="B93" s="240" t="s">
        <v>38</v>
      </c>
      <c r="C93" s="623"/>
      <c r="D93" s="620">
        <v>2</v>
      </c>
      <c r="E93" s="620">
        <v>2</v>
      </c>
      <c r="F93" s="610">
        <v>2</v>
      </c>
      <c r="G93" s="610">
        <v>2</v>
      </c>
      <c r="H93" s="610">
        <v>2</v>
      </c>
      <c r="I93" s="610">
        <v>2</v>
      </c>
      <c r="J93" s="610">
        <v>2</v>
      </c>
      <c r="K93" s="610">
        <v>2</v>
      </c>
      <c r="L93" s="610">
        <v>2</v>
      </c>
      <c r="M93" s="610">
        <v>2</v>
      </c>
      <c r="N93" s="611">
        <v>2</v>
      </c>
      <c r="O93" s="257">
        <v>2</v>
      </c>
    </row>
    <row r="94" spans="2:15" ht="23.25" customHeight="1">
      <c r="B94" s="240" t="s">
        <v>94</v>
      </c>
      <c r="C94" s="623"/>
      <c r="D94" s="620">
        <v>1</v>
      </c>
      <c r="E94" s="620">
        <v>1</v>
      </c>
      <c r="F94" s="610">
        <v>1</v>
      </c>
      <c r="G94" s="610">
        <v>1</v>
      </c>
      <c r="H94" s="610">
        <v>1</v>
      </c>
      <c r="I94" s="610">
        <v>1</v>
      </c>
      <c r="J94" s="610">
        <v>1</v>
      </c>
      <c r="K94" s="610">
        <v>1</v>
      </c>
      <c r="L94" s="610">
        <v>1</v>
      </c>
      <c r="M94" s="610">
        <v>1</v>
      </c>
      <c r="N94" s="611">
        <v>1</v>
      </c>
      <c r="O94" s="257">
        <v>1</v>
      </c>
    </row>
    <row r="95" spans="2:15" ht="23.25" customHeight="1">
      <c r="B95" s="240" t="s">
        <v>20</v>
      </c>
      <c r="C95" s="623"/>
      <c r="D95" s="620">
        <v>5</v>
      </c>
      <c r="E95" s="620">
        <v>6</v>
      </c>
      <c r="F95" s="610">
        <v>6</v>
      </c>
      <c r="G95" s="610">
        <v>6</v>
      </c>
      <c r="H95" s="610">
        <v>6</v>
      </c>
      <c r="I95" s="610">
        <v>6</v>
      </c>
      <c r="J95" s="610">
        <v>6</v>
      </c>
      <c r="K95" s="610">
        <v>6</v>
      </c>
      <c r="L95" s="610">
        <v>6</v>
      </c>
      <c r="M95" s="610">
        <v>6</v>
      </c>
      <c r="N95" s="611">
        <v>6</v>
      </c>
      <c r="O95" s="257">
        <v>6</v>
      </c>
    </row>
    <row r="96" spans="2:15" ht="23.25" customHeight="1">
      <c r="B96" s="240" t="s">
        <v>29</v>
      </c>
      <c r="C96" s="623"/>
      <c r="D96" s="620">
        <v>4</v>
      </c>
      <c r="E96" s="620">
        <v>4</v>
      </c>
      <c r="F96" s="610">
        <v>4</v>
      </c>
      <c r="G96" s="610">
        <v>2</v>
      </c>
      <c r="H96" s="610">
        <v>2</v>
      </c>
      <c r="I96" s="610">
        <v>2</v>
      </c>
      <c r="J96" s="610">
        <v>2</v>
      </c>
      <c r="K96" s="610">
        <v>2</v>
      </c>
      <c r="L96" s="610">
        <v>2</v>
      </c>
      <c r="M96" s="610">
        <v>2</v>
      </c>
      <c r="N96" s="611">
        <v>2</v>
      </c>
      <c r="O96" s="257">
        <v>2</v>
      </c>
    </row>
    <row r="97" spans="2:15" ht="23.25" customHeight="1">
      <c r="B97" s="240" t="s">
        <v>25</v>
      </c>
      <c r="C97" s="623"/>
      <c r="D97" s="620">
        <v>12</v>
      </c>
      <c r="E97" s="620">
        <v>13</v>
      </c>
      <c r="F97" s="610">
        <v>13</v>
      </c>
      <c r="G97" s="610">
        <v>13</v>
      </c>
      <c r="H97" s="610">
        <v>13</v>
      </c>
      <c r="I97" s="610">
        <v>11</v>
      </c>
      <c r="J97" s="610">
        <v>10</v>
      </c>
      <c r="K97" s="610">
        <v>7</v>
      </c>
      <c r="L97" s="610">
        <v>7</v>
      </c>
      <c r="M97" s="610">
        <v>6</v>
      </c>
      <c r="N97" s="611">
        <v>6</v>
      </c>
      <c r="O97" s="257">
        <v>6</v>
      </c>
    </row>
    <row r="98" spans="2:15" ht="23.25" customHeight="1">
      <c r="B98" s="240" t="s">
        <v>53</v>
      </c>
      <c r="C98" s="623"/>
      <c r="D98" s="620">
        <v>4</v>
      </c>
      <c r="E98" s="158">
        <v>4</v>
      </c>
      <c r="F98" s="610">
        <v>4</v>
      </c>
      <c r="G98" s="610">
        <v>4</v>
      </c>
      <c r="H98" s="610">
        <v>4</v>
      </c>
      <c r="I98" s="610">
        <v>4</v>
      </c>
      <c r="J98" s="610">
        <v>4</v>
      </c>
      <c r="K98" s="610">
        <v>4</v>
      </c>
      <c r="L98" s="610">
        <v>1</v>
      </c>
      <c r="M98" s="610">
        <v>1</v>
      </c>
      <c r="N98" s="611">
        <v>1</v>
      </c>
      <c r="O98" s="609">
        <v>1</v>
      </c>
    </row>
    <row r="99" spans="2:15" ht="23.25" customHeight="1" thickBot="1">
      <c r="B99" s="244" t="s">
        <v>384</v>
      </c>
      <c r="C99" s="624"/>
      <c r="D99" s="379">
        <f>SUM(D91:D98)</f>
        <v>30</v>
      </c>
      <c r="E99" s="379">
        <f t="shared" ref="E99:O99" si="34">SUM(E91:E98)</f>
        <v>32</v>
      </c>
      <c r="F99" s="379">
        <f t="shared" si="34"/>
        <v>32</v>
      </c>
      <c r="G99" s="379">
        <f t="shared" si="34"/>
        <v>30</v>
      </c>
      <c r="H99" s="379">
        <f t="shared" si="34"/>
        <v>30</v>
      </c>
      <c r="I99" s="379">
        <f t="shared" si="34"/>
        <v>27</v>
      </c>
      <c r="J99" s="379">
        <f t="shared" si="34"/>
        <v>26</v>
      </c>
      <c r="K99" s="379">
        <f t="shared" si="34"/>
        <v>23</v>
      </c>
      <c r="L99" s="379">
        <f t="shared" si="34"/>
        <v>20</v>
      </c>
      <c r="M99" s="379">
        <f t="shared" si="34"/>
        <v>19</v>
      </c>
      <c r="N99" s="379">
        <f t="shared" si="34"/>
        <v>19</v>
      </c>
      <c r="O99" s="388">
        <f t="shared" si="34"/>
        <v>19</v>
      </c>
    </row>
    <row r="100" spans="2:15">
      <c r="B100" s="17" t="s">
        <v>573</v>
      </c>
      <c r="C100" s="17"/>
      <c r="D100" s="606"/>
      <c r="E100" s="606"/>
      <c r="F100" s="606"/>
      <c r="G100" s="606"/>
      <c r="H100" s="606"/>
      <c r="I100" s="606"/>
    </row>
    <row r="101" spans="2:15">
      <c r="B101" s="625"/>
      <c r="C101" s="486"/>
      <c r="D101" s="606"/>
      <c r="E101" s="606"/>
      <c r="F101" s="606"/>
      <c r="G101" s="606"/>
      <c r="H101" s="606"/>
      <c r="I101" s="606"/>
    </row>
    <row r="102" spans="2:15" ht="23.25" customHeight="1">
      <c r="B102" s="606"/>
      <c r="C102" s="606"/>
      <c r="D102" s="606"/>
      <c r="E102" s="606"/>
      <c r="F102" s="606"/>
      <c r="G102" s="606"/>
      <c r="H102" s="606"/>
      <c r="I102" s="606"/>
    </row>
    <row r="103" spans="2:15" ht="23.25" customHeight="1">
      <c r="B103" s="606"/>
      <c r="C103" s="606"/>
      <c r="D103" s="606"/>
      <c r="E103" s="606"/>
      <c r="F103" s="606"/>
      <c r="G103" s="606"/>
      <c r="H103" s="606"/>
      <c r="I103" s="606"/>
    </row>
    <row r="104" spans="2:15" ht="16.5" customHeight="1" thickBot="1">
      <c r="B104" s="362" t="s">
        <v>691</v>
      </c>
      <c r="C104" s="362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387"/>
      <c r="O104" s="108"/>
    </row>
    <row r="105" spans="2:15" ht="39.950000000000003" customHeight="1">
      <c r="B105" s="622" t="s">
        <v>685</v>
      </c>
      <c r="C105" s="629"/>
      <c r="D105" s="125" t="s">
        <v>431</v>
      </c>
      <c r="E105" s="125" t="s">
        <v>432</v>
      </c>
      <c r="F105" s="125" t="s">
        <v>433</v>
      </c>
      <c r="G105" s="125" t="s">
        <v>434</v>
      </c>
      <c r="H105" s="125" t="s">
        <v>435</v>
      </c>
      <c r="I105" s="125" t="s">
        <v>436</v>
      </c>
      <c r="J105" s="359" t="s">
        <v>437</v>
      </c>
      <c r="K105" s="359" t="s">
        <v>438</v>
      </c>
      <c r="L105" s="359" t="s">
        <v>439</v>
      </c>
      <c r="M105" s="359" t="s">
        <v>440</v>
      </c>
      <c r="N105" s="359" t="s">
        <v>441</v>
      </c>
      <c r="O105" s="360" t="s">
        <v>442</v>
      </c>
    </row>
    <row r="106" spans="2:15" ht="23.25" customHeight="1">
      <c r="B106" s="630" t="s">
        <v>42</v>
      </c>
      <c r="C106" s="356"/>
      <c r="D106" s="604">
        <v>3</v>
      </c>
      <c r="E106" s="631">
        <v>3</v>
      </c>
      <c r="F106" s="604">
        <v>3</v>
      </c>
      <c r="G106" s="604">
        <v>3</v>
      </c>
      <c r="H106" s="604">
        <v>3</v>
      </c>
      <c r="I106" s="604">
        <v>3</v>
      </c>
      <c r="J106" s="361">
        <v>3</v>
      </c>
      <c r="K106" s="361">
        <v>3</v>
      </c>
      <c r="L106" s="361">
        <v>3</v>
      </c>
      <c r="M106" s="361">
        <v>3</v>
      </c>
      <c r="N106" s="361">
        <v>3</v>
      </c>
      <c r="O106" s="621">
        <v>3</v>
      </c>
    </row>
    <row r="107" spans="2:15" ht="23.25" customHeight="1">
      <c r="B107" s="240" t="s">
        <v>38</v>
      </c>
      <c r="C107" s="623"/>
      <c r="D107" s="620">
        <v>2</v>
      </c>
      <c r="E107" s="620">
        <v>2</v>
      </c>
      <c r="F107" s="610">
        <v>2</v>
      </c>
      <c r="G107" s="610">
        <v>2</v>
      </c>
      <c r="H107" s="610">
        <v>1</v>
      </c>
      <c r="I107" s="610">
        <v>1</v>
      </c>
      <c r="J107" s="610">
        <v>1</v>
      </c>
      <c r="K107" s="610">
        <v>1</v>
      </c>
      <c r="L107" s="610">
        <v>1</v>
      </c>
      <c r="M107" s="610">
        <v>0</v>
      </c>
      <c r="N107" s="611">
        <v>0</v>
      </c>
      <c r="O107" s="257">
        <v>0</v>
      </c>
    </row>
    <row r="108" spans="2:15" ht="23.25" customHeight="1">
      <c r="B108" s="240" t="s">
        <v>20</v>
      </c>
      <c r="C108" s="623"/>
      <c r="D108" s="620">
        <v>1</v>
      </c>
      <c r="E108" s="620">
        <v>1</v>
      </c>
      <c r="F108" s="610">
        <v>1</v>
      </c>
      <c r="G108" s="610">
        <v>1</v>
      </c>
      <c r="H108" s="610">
        <v>1</v>
      </c>
      <c r="I108" s="610">
        <v>1</v>
      </c>
      <c r="J108" s="610">
        <v>1</v>
      </c>
      <c r="K108" s="610">
        <v>1</v>
      </c>
      <c r="L108" s="610">
        <v>1</v>
      </c>
      <c r="M108" s="610">
        <v>1</v>
      </c>
      <c r="N108" s="611">
        <v>1</v>
      </c>
      <c r="O108" s="257">
        <v>1</v>
      </c>
    </row>
    <row r="109" spans="2:15" ht="23.25" customHeight="1">
      <c r="B109" s="240" t="s">
        <v>29</v>
      </c>
      <c r="C109" s="623"/>
      <c r="D109" s="620">
        <v>4</v>
      </c>
      <c r="E109" s="620">
        <v>4</v>
      </c>
      <c r="F109" s="610">
        <v>4</v>
      </c>
      <c r="G109" s="610">
        <v>4</v>
      </c>
      <c r="H109" s="610">
        <v>4</v>
      </c>
      <c r="I109" s="610">
        <v>4</v>
      </c>
      <c r="J109" s="610">
        <v>4</v>
      </c>
      <c r="K109" s="610">
        <v>4</v>
      </c>
      <c r="L109" s="610">
        <v>4</v>
      </c>
      <c r="M109" s="610">
        <v>4</v>
      </c>
      <c r="N109" s="611">
        <v>2</v>
      </c>
      <c r="O109" s="257">
        <v>2</v>
      </c>
    </row>
    <row r="110" spans="2:15" ht="23.25" customHeight="1">
      <c r="B110" s="240" t="s">
        <v>25</v>
      </c>
      <c r="C110" s="623"/>
      <c r="D110" s="620">
        <v>5</v>
      </c>
      <c r="E110" s="620">
        <v>5</v>
      </c>
      <c r="F110" s="610">
        <v>5</v>
      </c>
      <c r="G110" s="610">
        <v>5</v>
      </c>
      <c r="H110" s="610">
        <v>5</v>
      </c>
      <c r="I110" s="610">
        <v>5</v>
      </c>
      <c r="J110" s="610">
        <v>4</v>
      </c>
      <c r="K110" s="610">
        <v>4</v>
      </c>
      <c r="L110" s="610">
        <v>4</v>
      </c>
      <c r="M110" s="610">
        <v>4</v>
      </c>
      <c r="N110" s="611">
        <v>3</v>
      </c>
      <c r="O110" s="257">
        <v>3</v>
      </c>
    </row>
    <row r="111" spans="2:15" ht="23.25" customHeight="1">
      <c r="B111" s="240" t="s">
        <v>53</v>
      </c>
      <c r="C111" s="623"/>
      <c r="D111" s="620">
        <v>1</v>
      </c>
      <c r="E111" s="158">
        <v>1</v>
      </c>
      <c r="F111" s="610">
        <v>1</v>
      </c>
      <c r="G111" s="610">
        <v>1</v>
      </c>
      <c r="H111" s="610">
        <v>1</v>
      </c>
      <c r="I111" s="610">
        <v>1</v>
      </c>
      <c r="J111" s="610">
        <v>1</v>
      </c>
      <c r="K111" s="610">
        <v>1</v>
      </c>
      <c r="L111" s="610">
        <v>1</v>
      </c>
      <c r="M111" s="610">
        <v>1</v>
      </c>
      <c r="N111" s="611">
        <v>1</v>
      </c>
      <c r="O111" s="609">
        <v>1</v>
      </c>
    </row>
    <row r="112" spans="2:15" ht="23.25" customHeight="1" thickBot="1">
      <c r="B112" s="244" t="s">
        <v>384</v>
      </c>
      <c r="C112" s="624"/>
      <c r="D112" s="379">
        <f>SUM(D106:D111)</f>
        <v>16</v>
      </c>
      <c r="E112" s="379">
        <f t="shared" ref="E112:O112" si="35">SUM(E106:E111)</f>
        <v>16</v>
      </c>
      <c r="F112" s="379">
        <f t="shared" si="35"/>
        <v>16</v>
      </c>
      <c r="G112" s="379">
        <f t="shared" si="35"/>
        <v>16</v>
      </c>
      <c r="H112" s="379">
        <f t="shared" si="35"/>
        <v>15</v>
      </c>
      <c r="I112" s="379">
        <f t="shared" si="35"/>
        <v>15</v>
      </c>
      <c r="J112" s="379">
        <f t="shared" si="35"/>
        <v>14</v>
      </c>
      <c r="K112" s="379">
        <f t="shared" si="35"/>
        <v>14</v>
      </c>
      <c r="L112" s="379">
        <f t="shared" si="35"/>
        <v>14</v>
      </c>
      <c r="M112" s="379">
        <f t="shared" si="35"/>
        <v>13</v>
      </c>
      <c r="N112" s="379">
        <f t="shared" si="35"/>
        <v>10</v>
      </c>
      <c r="O112" s="388">
        <f t="shared" si="35"/>
        <v>10</v>
      </c>
    </row>
    <row r="113" spans="2:15">
      <c r="B113" s="17" t="s">
        <v>573</v>
      </c>
      <c r="C113" s="17"/>
      <c r="D113" s="606"/>
      <c r="E113" s="606"/>
      <c r="F113" s="606"/>
      <c r="G113" s="606"/>
      <c r="H113" s="606"/>
      <c r="I113" s="606"/>
    </row>
    <row r="114" spans="2:15">
      <c r="B114" s="625"/>
      <c r="C114" s="486"/>
      <c r="D114" s="606"/>
      <c r="E114" s="606"/>
      <c r="F114" s="606"/>
      <c r="G114" s="606"/>
      <c r="H114" s="606"/>
      <c r="I114" s="606"/>
    </row>
    <row r="115" spans="2:15">
      <c r="B115" s="606"/>
      <c r="C115" s="606"/>
      <c r="D115" s="606"/>
      <c r="E115" s="606"/>
      <c r="F115" s="606"/>
      <c r="G115" s="606"/>
      <c r="H115" s="606"/>
      <c r="I115" s="606"/>
    </row>
    <row r="116" spans="2:15">
      <c r="B116" s="606"/>
      <c r="C116" s="606"/>
      <c r="D116" s="606"/>
      <c r="E116" s="606"/>
      <c r="F116" s="606"/>
      <c r="G116" s="606"/>
      <c r="H116" s="606"/>
      <c r="I116" s="606"/>
    </row>
    <row r="117" spans="2:15" ht="16.5" customHeight="1" thickBot="1">
      <c r="B117" s="362" t="s">
        <v>692</v>
      </c>
      <c r="C117" s="362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387"/>
      <c r="O117" s="108"/>
    </row>
    <row r="118" spans="2:15" ht="39.950000000000003" customHeight="1">
      <c r="B118" s="622" t="s">
        <v>685</v>
      </c>
      <c r="C118" s="629" t="s">
        <v>136</v>
      </c>
      <c r="D118" s="125" t="s">
        <v>431</v>
      </c>
      <c r="E118" s="125" t="s">
        <v>432</v>
      </c>
      <c r="F118" s="125" t="s">
        <v>433</v>
      </c>
      <c r="G118" s="125" t="s">
        <v>434</v>
      </c>
      <c r="H118" s="125" t="s">
        <v>435</v>
      </c>
      <c r="I118" s="125" t="s">
        <v>436</v>
      </c>
      <c r="J118" s="359" t="s">
        <v>437</v>
      </c>
      <c r="K118" s="359" t="s">
        <v>438</v>
      </c>
      <c r="L118" s="359" t="s">
        <v>439</v>
      </c>
      <c r="M118" s="359" t="s">
        <v>440</v>
      </c>
      <c r="N118" s="359" t="s">
        <v>441</v>
      </c>
      <c r="O118" s="360" t="s">
        <v>442</v>
      </c>
    </row>
    <row r="119" spans="2:15" ht="23.25" customHeight="1">
      <c r="B119" s="630" t="s">
        <v>42</v>
      </c>
      <c r="C119" s="632" t="s">
        <v>41</v>
      </c>
      <c r="D119" s="604">
        <v>3</v>
      </c>
      <c r="E119" s="631">
        <v>3</v>
      </c>
      <c r="F119" s="604">
        <v>3</v>
      </c>
      <c r="G119" s="604">
        <v>2</v>
      </c>
      <c r="H119" s="604">
        <v>2</v>
      </c>
      <c r="I119" s="604">
        <v>1</v>
      </c>
      <c r="J119" s="361">
        <v>1</v>
      </c>
      <c r="K119" s="361">
        <v>1</v>
      </c>
      <c r="L119" s="361">
        <v>1</v>
      </c>
      <c r="M119" s="361">
        <v>1</v>
      </c>
      <c r="N119" s="361">
        <v>1</v>
      </c>
      <c r="O119" s="621">
        <v>1</v>
      </c>
    </row>
    <row r="120" spans="2:15" ht="23.25" customHeight="1">
      <c r="B120" s="240" t="s">
        <v>91</v>
      </c>
      <c r="C120" s="623" t="s">
        <v>90</v>
      </c>
      <c r="D120" s="620">
        <v>1</v>
      </c>
      <c r="E120" s="620">
        <v>1</v>
      </c>
      <c r="F120" s="610">
        <v>1</v>
      </c>
      <c r="G120" s="610">
        <v>1</v>
      </c>
      <c r="H120" s="610">
        <v>1</v>
      </c>
      <c r="I120" s="610">
        <v>0</v>
      </c>
      <c r="J120" s="610">
        <v>0</v>
      </c>
      <c r="K120" s="610">
        <v>0</v>
      </c>
      <c r="L120" s="610">
        <v>0</v>
      </c>
      <c r="M120" s="610">
        <v>0</v>
      </c>
      <c r="N120" s="611">
        <v>0</v>
      </c>
      <c r="O120" s="257">
        <v>0</v>
      </c>
    </row>
    <row r="121" spans="2:15" ht="23.25" customHeight="1">
      <c r="B121" s="240" t="s">
        <v>38</v>
      </c>
      <c r="C121" s="623" t="s">
        <v>37</v>
      </c>
      <c r="D121" s="620">
        <v>2</v>
      </c>
      <c r="E121" s="620">
        <v>2</v>
      </c>
      <c r="F121" s="610">
        <v>2</v>
      </c>
      <c r="G121" s="610">
        <v>2</v>
      </c>
      <c r="H121" s="610">
        <v>2</v>
      </c>
      <c r="I121" s="610">
        <v>2</v>
      </c>
      <c r="J121" s="610">
        <v>2</v>
      </c>
      <c r="K121" s="610">
        <v>2</v>
      </c>
      <c r="L121" s="610">
        <v>2</v>
      </c>
      <c r="M121" s="610">
        <v>2</v>
      </c>
      <c r="N121" s="611">
        <v>2</v>
      </c>
      <c r="O121" s="257">
        <v>2</v>
      </c>
    </row>
    <row r="122" spans="2:15" ht="23.25" customHeight="1">
      <c r="B122" s="240" t="s">
        <v>94</v>
      </c>
      <c r="C122" s="623" t="s">
        <v>93</v>
      </c>
      <c r="D122" s="620">
        <v>1</v>
      </c>
      <c r="E122" s="620">
        <v>1</v>
      </c>
      <c r="F122" s="610">
        <v>1</v>
      </c>
      <c r="G122" s="610">
        <v>1</v>
      </c>
      <c r="H122" s="610">
        <v>1</v>
      </c>
      <c r="I122" s="610">
        <v>1</v>
      </c>
      <c r="J122" s="610">
        <v>1</v>
      </c>
      <c r="K122" s="610">
        <v>1</v>
      </c>
      <c r="L122" s="610">
        <v>1</v>
      </c>
      <c r="M122" s="610">
        <v>1</v>
      </c>
      <c r="N122" s="611">
        <v>1</v>
      </c>
      <c r="O122" s="257">
        <v>1</v>
      </c>
    </row>
    <row r="123" spans="2:15" ht="23.25" customHeight="1">
      <c r="B123" s="240" t="s">
        <v>20</v>
      </c>
      <c r="C123" s="623" t="s">
        <v>19</v>
      </c>
      <c r="D123" s="620">
        <v>5</v>
      </c>
      <c r="E123" s="620">
        <v>5</v>
      </c>
      <c r="F123" s="610">
        <v>6</v>
      </c>
      <c r="G123" s="610">
        <v>6</v>
      </c>
      <c r="H123" s="610">
        <v>5</v>
      </c>
      <c r="I123" s="610">
        <v>6</v>
      </c>
      <c r="J123" s="610">
        <v>6</v>
      </c>
      <c r="K123" s="610">
        <v>6</v>
      </c>
      <c r="L123" s="610">
        <v>6</v>
      </c>
      <c r="M123" s="610">
        <v>6</v>
      </c>
      <c r="N123" s="611">
        <v>6</v>
      </c>
      <c r="O123" s="257">
        <v>6</v>
      </c>
    </row>
    <row r="124" spans="2:15" ht="23.25" customHeight="1">
      <c r="B124" s="240" t="s">
        <v>20</v>
      </c>
      <c r="C124" s="623" t="s">
        <v>74</v>
      </c>
      <c r="D124" s="620">
        <v>1</v>
      </c>
      <c r="E124" s="620">
        <v>2</v>
      </c>
      <c r="F124" s="610">
        <v>2</v>
      </c>
      <c r="G124" s="610">
        <v>2</v>
      </c>
      <c r="H124" s="610">
        <v>2</v>
      </c>
      <c r="I124" s="610">
        <v>2</v>
      </c>
      <c r="J124" s="610">
        <v>2</v>
      </c>
      <c r="K124" s="610">
        <v>2</v>
      </c>
      <c r="L124" s="610">
        <v>2</v>
      </c>
      <c r="M124" s="610">
        <v>2</v>
      </c>
      <c r="N124" s="611">
        <v>2</v>
      </c>
      <c r="O124" s="257">
        <v>2</v>
      </c>
    </row>
    <row r="125" spans="2:15" ht="23.25" customHeight="1">
      <c r="B125" s="240" t="s">
        <v>20</v>
      </c>
      <c r="C125" s="623" t="s">
        <v>49</v>
      </c>
      <c r="D125" s="620">
        <v>4</v>
      </c>
      <c r="E125" s="620">
        <v>4</v>
      </c>
      <c r="F125" s="610">
        <v>4</v>
      </c>
      <c r="G125" s="610">
        <v>4</v>
      </c>
      <c r="H125" s="610">
        <v>4</v>
      </c>
      <c r="I125" s="610">
        <v>4</v>
      </c>
      <c r="J125" s="610">
        <v>4</v>
      </c>
      <c r="K125" s="610">
        <v>4</v>
      </c>
      <c r="L125" s="610">
        <v>4</v>
      </c>
      <c r="M125" s="610">
        <v>4</v>
      </c>
      <c r="N125" s="611">
        <v>4</v>
      </c>
      <c r="O125" s="257">
        <v>4</v>
      </c>
    </row>
    <row r="126" spans="2:15" ht="23.25" customHeight="1">
      <c r="B126" s="240" t="s">
        <v>29</v>
      </c>
      <c r="C126" s="623" t="s">
        <v>149</v>
      </c>
      <c r="D126" s="620">
        <v>4</v>
      </c>
      <c r="E126" s="620">
        <v>4</v>
      </c>
      <c r="F126" s="610">
        <v>4</v>
      </c>
      <c r="G126" s="610">
        <v>2</v>
      </c>
      <c r="H126" s="610">
        <v>2</v>
      </c>
      <c r="I126" s="610">
        <v>2</v>
      </c>
      <c r="J126" s="610">
        <v>2</v>
      </c>
      <c r="K126" s="610">
        <v>2</v>
      </c>
      <c r="L126" s="610">
        <v>2</v>
      </c>
      <c r="M126" s="610">
        <v>2</v>
      </c>
      <c r="N126" s="611">
        <v>2</v>
      </c>
      <c r="O126" s="257">
        <v>2</v>
      </c>
    </row>
    <row r="127" spans="2:15" ht="23.25" customHeight="1">
      <c r="B127" s="240" t="s">
        <v>29</v>
      </c>
      <c r="C127" s="623" t="s">
        <v>449</v>
      </c>
      <c r="D127" s="620">
        <v>5</v>
      </c>
      <c r="E127" s="620">
        <v>5</v>
      </c>
      <c r="F127" s="610">
        <v>5</v>
      </c>
      <c r="G127" s="610">
        <v>4</v>
      </c>
      <c r="H127" s="610">
        <v>4</v>
      </c>
      <c r="I127" s="610">
        <v>4</v>
      </c>
      <c r="J127" s="610">
        <v>4</v>
      </c>
      <c r="K127" s="610">
        <v>4</v>
      </c>
      <c r="L127" s="610">
        <v>4</v>
      </c>
      <c r="M127" s="610">
        <v>4</v>
      </c>
      <c r="N127" s="611">
        <v>4</v>
      </c>
      <c r="O127" s="257">
        <v>4</v>
      </c>
    </row>
    <row r="128" spans="2:15" ht="23.25" customHeight="1">
      <c r="B128" s="240" t="s">
        <v>25</v>
      </c>
      <c r="C128" s="623" t="s">
        <v>61</v>
      </c>
      <c r="D128" s="620">
        <v>5</v>
      </c>
      <c r="E128" s="620">
        <v>5</v>
      </c>
      <c r="F128" s="610">
        <v>6</v>
      </c>
      <c r="G128" s="610">
        <v>6</v>
      </c>
      <c r="H128" s="610">
        <v>6</v>
      </c>
      <c r="I128" s="610">
        <v>5</v>
      </c>
      <c r="J128" s="610">
        <v>5</v>
      </c>
      <c r="K128" s="610">
        <v>2</v>
      </c>
      <c r="L128" s="610">
        <v>2</v>
      </c>
      <c r="M128" s="610">
        <v>2</v>
      </c>
      <c r="N128" s="611">
        <v>2</v>
      </c>
      <c r="O128" s="257">
        <v>2</v>
      </c>
    </row>
    <row r="129" spans="2:15" ht="23.25" customHeight="1">
      <c r="B129" s="240" t="s">
        <v>25</v>
      </c>
      <c r="C129" s="623" t="s">
        <v>34</v>
      </c>
      <c r="D129" s="620">
        <v>0</v>
      </c>
      <c r="E129" s="620">
        <v>1</v>
      </c>
      <c r="F129" s="610">
        <v>1</v>
      </c>
      <c r="G129" s="610">
        <v>1</v>
      </c>
      <c r="H129" s="610">
        <v>1</v>
      </c>
      <c r="I129" s="610">
        <v>1</v>
      </c>
      <c r="J129" s="610">
        <v>1</v>
      </c>
      <c r="K129" s="610">
        <v>1</v>
      </c>
      <c r="L129" s="610">
        <v>1</v>
      </c>
      <c r="M129" s="610">
        <v>1</v>
      </c>
      <c r="N129" s="611">
        <v>1</v>
      </c>
      <c r="O129" s="257">
        <v>1</v>
      </c>
    </row>
    <row r="130" spans="2:15" ht="23.25" customHeight="1">
      <c r="B130" s="240" t="s">
        <v>25</v>
      </c>
      <c r="C130" s="623" t="s">
        <v>24</v>
      </c>
      <c r="D130" s="620">
        <v>1</v>
      </c>
      <c r="E130" s="620">
        <v>1</v>
      </c>
      <c r="F130" s="610">
        <v>1</v>
      </c>
      <c r="G130" s="610">
        <v>1</v>
      </c>
      <c r="H130" s="610">
        <v>1</v>
      </c>
      <c r="I130" s="610">
        <v>1</v>
      </c>
      <c r="J130" s="610">
        <v>1</v>
      </c>
      <c r="K130" s="610">
        <v>1</v>
      </c>
      <c r="L130" s="610">
        <v>1</v>
      </c>
      <c r="M130" s="610">
        <v>1</v>
      </c>
      <c r="N130" s="611">
        <v>1</v>
      </c>
      <c r="O130" s="257">
        <v>1</v>
      </c>
    </row>
    <row r="131" spans="2:15" ht="23.25" customHeight="1">
      <c r="B131" s="240" t="s">
        <v>25</v>
      </c>
      <c r="C131" s="623" t="s">
        <v>89</v>
      </c>
      <c r="D131" s="620">
        <v>3</v>
      </c>
      <c r="E131" s="620">
        <v>3</v>
      </c>
      <c r="F131" s="610">
        <v>3</v>
      </c>
      <c r="G131" s="610">
        <v>3</v>
      </c>
      <c r="H131" s="610">
        <v>3</v>
      </c>
      <c r="I131" s="610">
        <v>3</v>
      </c>
      <c r="J131" s="610">
        <v>3</v>
      </c>
      <c r="K131" s="610">
        <v>3</v>
      </c>
      <c r="L131" s="610">
        <v>3</v>
      </c>
      <c r="M131" s="610">
        <v>2</v>
      </c>
      <c r="N131" s="611">
        <v>2</v>
      </c>
      <c r="O131" s="257">
        <v>2</v>
      </c>
    </row>
    <row r="132" spans="2:15" ht="23.25" customHeight="1">
      <c r="B132" s="240" t="s">
        <v>25</v>
      </c>
      <c r="C132" s="623" t="s">
        <v>81</v>
      </c>
      <c r="D132" s="620">
        <v>4</v>
      </c>
      <c r="E132" s="620">
        <v>4</v>
      </c>
      <c r="F132" s="610">
        <v>4</v>
      </c>
      <c r="G132" s="610">
        <v>4</v>
      </c>
      <c r="H132" s="610">
        <v>4</v>
      </c>
      <c r="I132" s="610">
        <v>3</v>
      </c>
      <c r="J132" s="610">
        <v>2</v>
      </c>
      <c r="K132" s="610">
        <v>2</v>
      </c>
      <c r="L132" s="610">
        <v>2</v>
      </c>
      <c r="M132" s="610">
        <v>2</v>
      </c>
      <c r="N132" s="611">
        <v>2</v>
      </c>
      <c r="O132" s="257">
        <v>2</v>
      </c>
    </row>
    <row r="133" spans="2:15" ht="23.25" customHeight="1">
      <c r="B133" s="240" t="s">
        <v>53</v>
      </c>
      <c r="C133" s="623" t="s">
        <v>52</v>
      </c>
      <c r="D133" s="620">
        <v>4</v>
      </c>
      <c r="E133" s="158">
        <v>4</v>
      </c>
      <c r="F133" s="610">
        <v>4</v>
      </c>
      <c r="G133" s="610">
        <v>4</v>
      </c>
      <c r="H133" s="610">
        <v>4</v>
      </c>
      <c r="I133" s="610">
        <v>4</v>
      </c>
      <c r="J133" s="610">
        <v>4</v>
      </c>
      <c r="K133" s="610">
        <v>4</v>
      </c>
      <c r="L133" s="610">
        <v>1</v>
      </c>
      <c r="M133" s="610">
        <v>1</v>
      </c>
      <c r="N133" s="611">
        <v>1</v>
      </c>
      <c r="O133" s="609">
        <v>1</v>
      </c>
    </row>
    <row r="134" spans="2:15" ht="23.25" customHeight="1" thickBot="1">
      <c r="B134" s="244" t="s">
        <v>384</v>
      </c>
      <c r="C134" s="624"/>
      <c r="D134" s="379">
        <f>SUM(D119:D133)</f>
        <v>43</v>
      </c>
      <c r="E134" s="379">
        <f t="shared" ref="E134:O134" si="36">SUM(E119:E133)</f>
        <v>45</v>
      </c>
      <c r="F134" s="379">
        <f t="shared" si="36"/>
        <v>47</v>
      </c>
      <c r="G134" s="379">
        <f t="shared" si="36"/>
        <v>43</v>
      </c>
      <c r="H134" s="379">
        <f t="shared" si="36"/>
        <v>42</v>
      </c>
      <c r="I134" s="379">
        <f t="shared" si="36"/>
        <v>39</v>
      </c>
      <c r="J134" s="379">
        <f t="shared" si="36"/>
        <v>38</v>
      </c>
      <c r="K134" s="379">
        <f t="shared" si="36"/>
        <v>35</v>
      </c>
      <c r="L134" s="379">
        <f t="shared" si="36"/>
        <v>32</v>
      </c>
      <c r="M134" s="379">
        <f t="shared" si="36"/>
        <v>31</v>
      </c>
      <c r="N134" s="379">
        <f t="shared" si="36"/>
        <v>31</v>
      </c>
      <c r="O134" s="388">
        <f t="shared" si="36"/>
        <v>31</v>
      </c>
    </row>
    <row r="135" spans="2:15">
      <c r="B135" s="17" t="s">
        <v>573</v>
      </c>
      <c r="C135" s="17"/>
      <c r="D135" s="606"/>
      <c r="E135" s="606"/>
      <c r="F135" s="606"/>
      <c r="G135" s="606"/>
      <c r="H135" s="606"/>
      <c r="I135" s="606"/>
    </row>
    <row r="136" spans="2:15">
      <c r="B136" s="625"/>
      <c r="C136" s="486"/>
      <c r="D136" s="606"/>
      <c r="E136" s="606"/>
      <c r="F136" s="606"/>
      <c r="G136" s="606"/>
      <c r="H136" s="606"/>
      <c r="I136" s="606"/>
    </row>
    <row r="137" spans="2:15" ht="23.25" customHeight="1">
      <c r="B137" s="606"/>
      <c r="C137" s="606"/>
      <c r="D137" s="606"/>
      <c r="E137" s="606"/>
      <c r="F137" s="606"/>
      <c r="G137" s="606"/>
      <c r="H137" s="606"/>
      <c r="I137" s="606"/>
    </row>
    <row r="138" spans="2:15" ht="23.25" customHeight="1">
      <c r="B138" s="606"/>
      <c r="C138" s="606"/>
      <c r="D138" s="606"/>
      <c r="E138" s="606"/>
      <c r="F138" s="606"/>
      <c r="G138" s="606"/>
      <c r="H138" s="606"/>
      <c r="I138" s="606"/>
    </row>
    <row r="139" spans="2:15" ht="16.5" customHeight="1" thickBot="1">
      <c r="B139" s="362" t="s">
        <v>693</v>
      </c>
      <c r="C139" s="362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387"/>
      <c r="O139" s="108"/>
    </row>
    <row r="140" spans="2:15" ht="39.950000000000003" customHeight="1">
      <c r="B140" s="622" t="s">
        <v>685</v>
      </c>
      <c r="C140" s="629" t="s">
        <v>136</v>
      </c>
      <c r="D140" s="125" t="s">
        <v>431</v>
      </c>
      <c r="E140" s="125" t="s">
        <v>432</v>
      </c>
      <c r="F140" s="125" t="s">
        <v>433</v>
      </c>
      <c r="G140" s="125" t="s">
        <v>434</v>
      </c>
      <c r="H140" s="125" t="s">
        <v>435</v>
      </c>
      <c r="I140" s="125" t="s">
        <v>436</v>
      </c>
      <c r="J140" s="359" t="s">
        <v>437</v>
      </c>
      <c r="K140" s="359" t="s">
        <v>438</v>
      </c>
      <c r="L140" s="359" t="s">
        <v>439</v>
      </c>
      <c r="M140" s="359" t="s">
        <v>440</v>
      </c>
      <c r="N140" s="359" t="s">
        <v>441</v>
      </c>
      <c r="O140" s="360" t="s">
        <v>442</v>
      </c>
    </row>
    <row r="141" spans="2:15" s="606" customFormat="1" ht="23.25" customHeight="1">
      <c r="B141" s="630" t="s">
        <v>42</v>
      </c>
      <c r="C141" s="632" t="s">
        <v>41</v>
      </c>
      <c r="D141" s="604">
        <v>3</v>
      </c>
      <c r="E141" s="631">
        <v>3</v>
      </c>
      <c r="F141" s="604">
        <v>3</v>
      </c>
      <c r="G141" s="604">
        <v>3</v>
      </c>
      <c r="H141" s="604">
        <v>3</v>
      </c>
      <c r="I141" s="604">
        <v>3</v>
      </c>
      <c r="J141" s="361">
        <v>3</v>
      </c>
      <c r="K141" s="361">
        <v>3</v>
      </c>
      <c r="L141" s="361">
        <v>3</v>
      </c>
      <c r="M141" s="361">
        <v>3</v>
      </c>
      <c r="N141" s="361">
        <v>3</v>
      </c>
      <c r="O141" s="621">
        <v>3</v>
      </c>
    </row>
    <row r="142" spans="2:15" ht="23.25" customHeight="1">
      <c r="B142" s="240" t="s">
        <v>38</v>
      </c>
      <c r="C142" s="623" t="s">
        <v>37</v>
      </c>
      <c r="D142" s="620">
        <v>2</v>
      </c>
      <c r="E142" s="620">
        <v>2</v>
      </c>
      <c r="F142" s="610">
        <v>2</v>
      </c>
      <c r="G142" s="610">
        <v>2</v>
      </c>
      <c r="H142" s="610">
        <v>1</v>
      </c>
      <c r="I142" s="610">
        <v>1</v>
      </c>
      <c r="J142" s="610">
        <v>1</v>
      </c>
      <c r="K142" s="610">
        <v>1</v>
      </c>
      <c r="L142" s="610">
        <v>1</v>
      </c>
      <c r="M142" s="610">
        <v>0</v>
      </c>
      <c r="N142" s="611">
        <v>0</v>
      </c>
      <c r="O142" s="257">
        <v>0</v>
      </c>
    </row>
    <row r="143" spans="2:15" ht="23.25" customHeight="1">
      <c r="B143" s="240" t="s">
        <v>20</v>
      </c>
      <c r="C143" s="623" t="s">
        <v>19</v>
      </c>
      <c r="D143" s="620">
        <v>6</v>
      </c>
      <c r="E143" s="620">
        <v>6</v>
      </c>
      <c r="F143" s="610">
        <v>5</v>
      </c>
      <c r="G143" s="610">
        <v>5</v>
      </c>
      <c r="H143" s="610">
        <v>5</v>
      </c>
      <c r="I143" s="610">
        <v>5</v>
      </c>
      <c r="J143" s="610">
        <v>5</v>
      </c>
      <c r="K143" s="610">
        <v>5</v>
      </c>
      <c r="L143" s="610">
        <v>5</v>
      </c>
      <c r="M143" s="610">
        <v>5</v>
      </c>
      <c r="N143" s="611">
        <v>5</v>
      </c>
      <c r="O143" s="257">
        <v>5</v>
      </c>
    </row>
    <row r="144" spans="2:15" ht="23.25" customHeight="1">
      <c r="B144" s="240" t="s">
        <v>29</v>
      </c>
      <c r="C144" s="623" t="s">
        <v>145</v>
      </c>
      <c r="D144" s="620">
        <v>3</v>
      </c>
      <c r="E144" s="620">
        <v>3</v>
      </c>
      <c r="F144" s="610">
        <v>3</v>
      </c>
      <c r="G144" s="610">
        <v>3</v>
      </c>
      <c r="H144" s="610">
        <v>3</v>
      </c>
      <c r="I144" s="610">
        <v>3</v>
      </c>
      <c r="J144" s="610">
        <v>3</v>
      </c>
      <c r="K144" s="610">
        <v>3</v>
      </c>
      <c r="L144" s="610">
        <v>3</v>
      </c>
      <c r="M144" s="610">
        <v>3</v>
      </c>
      <c r="N144" s="611">
        <v>1</v>
      </c>
      <c r="O144" s="257">
        <v>1</v>
      </c>
    </row>
    <row r="145" spans="2:15" ht="23.25" customHeight="1">
      <c r="B145" s="240" t="s">
        <v>29</v>
      </c>
      <c r="C145" s="623" t="s">
        <v>449</v>
      </c>
      <c r="D145" s="620">
        <v>2</v>
      </c>
      <c r="E145" s="620">
        <v>2</v>
      </c>
      <c r="F145" s="610">
        <v>2</v>
      </c>
      <c r="G145" s="610">
        <v>2</v>
      </c>
      <c r="H145" s="610">
        <v>2</v>
      </c>
      <c r="I145" s="610">
        <v>2</v>
      </c>
      <c r="J145" s="610">
        <v>2</v>
      </c>
      <c r="K145" s="610">
        <v>2</v>
      </c>
      <c r="L145" s="610">
        <v>2</v>
      </c>
      <c r="M145" s="610">
        <v>2</v>
      </c>
      <c r="N145" s="611">
        <v>2</v>
      </c>
      <c r="O145" s="257">
        <v>2</v>
      </c>
    </row>
    <row r="146" spans="2:15" ht="23.25" customHeight="1">
      <c r="B146" s="240" t="s">
        <v>25</v>
      </c>
      <c r="C146" s="623" t="s">
        <v>34</v>
      </c>
      <c r="D146" s="620">
        <v>5</v>
      </c>
      <c r="E146" s="620">
        <v>5</v>
      </c>
      <c r="F146" s="610">
        <v>5</v>
      </c>
      <c r="G146" s="610">
        <v>5</v>
      </c>
      <c r="H146" s="610">
        <v>5</v>
      </c>
      <c r="I146" s="610">
        <v>5</v>
      </c>
      <c r="J146" s="610">
        <v>4</v>
      </c>
      <c r="K146" s="610">
        <v>4</v>
      </c>
      <c r="L146" s="610">
        <v>4</v>
      </c>
      <c r="M146" s="610">
        <v>4</v>
      </c>
      <c r="N146" s="611">
        <v>3</v>
      </c>
      <c r="O146" s="257">
        <v>3</v>
      </c>
    </row>
    <row r="147" spans="2:15" ht="23.25" customHeight="1">
      <c r="B147" s="240" t="s">
        <v>53</v>
      </c>
      <c r="C147" s="623" t="s">
        <v>52</v>
      </c>
      <c r="D147" s="620">
        <v>1</v>
      </c>
      <c r="E147" s="158">
        <v>2</v>
      </c>
      <c r="F147" s="610">
        <v>2</v>
      </c>
      <c r="G147" s="610">
        <v>2</v>
      </c>
      <c r="H147" s="610">
        <v>2</v>
      </c>
      <c r="I147" s="610">
        <v>2</v>
      </c>
      <c r="J147" s="610">
        <v>2</v>
      </c>
      <c r="K147" s="610">
        <v>2</v>
      </c>
      <c r="L147" s="610">
        <v>2</v>
      </c>
      <c r="M147" s="610">
        <v>2</v>
      </c>
      <c r="N147" s="611">
        <v>2</v>
      </c>
      <c r="O147" s="609">
        <v>2</v>
      </c>
    </row>
    <row r="148" spans="2:15" ht="23.25" customHeight="1" thickBot="1">
      <c r="B148" s="244" t="s">
        <v>384</v>
      </c>
      <c r="C148" s="624"/>
      <c r="D148" s="379">
        <f>SUM(D141:D147)</f>
        <v>22</v>
      </c>
      <c r="E148" s="379">
        <f t="shared" ref="E148:O148" si="37">SUM(E141:E147)</f>
        <v>23</v>
      </c>
      <c r="F148" s="379">
        <f t="shared" si="37"/>
        <v>22</v>
      </c>
      <c r="G148" s="379">
        <f t="shared" si="37"/>
        <v>22</v>
      </c>
      <c r="H148" s="379">
        <f t="shared" si="37"/>
        <v>21</v>
      </c>
      <c r="I148" s="379">
        <f t="shared" si="37"/>
        <v>21</v>
      </c>
      <c r="J148" s="379">
        <f t="shared" si="37"/>
        <v>20</v>
      </c>
      <c r="K148" s="379">
        <f t="shared" si="37"/>
        <v>20</v>
      </c>
      <c r="L148" s="379">
        <f t="shared" si="37"/>
        <v>20</v>
      </c>
      <c r="M148" s="379">
        <f t="shared" si="37"/>
        <v>19</v>
      </c>
      <c r="N148" s="379">
        <f t="shared" si="37"/>
        <v>16</v>
      </c>
      <c r="O148" s="388">
        <f t="shared" si="37"/>
        <v>16</v>
      </c>
    </row>
    <row r="149" spans="2:15">
      <c r="B149" s="17" t="s">
        <v>573</v>
      </c>
      <c r="C149" s="17"/>
      <c r="D149" s="606"/>
      <c r="E149" s="606"/>
      <c r="F149" s="606"/>
      <c r="G149" s="606"/>
      <c r="H149" s="606"/>
      <c r="I149" s="606"/>
    </row>
    <row r="150" spans="2:15">
      <c r="B150" s="625"/>
      <c r="C150" s="486"/>
      <c r="D150" s="606"/>
      <c r="E150" s="606"/>
      <c r="F150" s="606"/>
      <c r="G150" s="606"/>
      <c r="H150" s="606"/>
      <c r="I150" s="606"/>
    </row>
    <row r="151" spans="2:15">
      <c r="B151" s="606"/>
      <c r="C151" s="606"/>
      <c r="D151" s="606"/>
      <c r="E151" s="606"/>
      <c r="F151" s="606"/>
      <c r="G151" s="606"/>
      <c r="H151" s="606"/>
      <c r="I151" s="606"/>
    </row>
    <row r="152" spans="2:15">
      <c r="B152" s="606"/>
      <c r="C152" s="606"/>
      <c r="D152" s="606"/>
      <c r="E152" s="606"/>
      <c r="F152" s="606"/>
      <c r="G152" s="606"/>
      <c r="H152" s="606"/>
      <c r="I152" s="606"/>
    </row>
    <row r="153" spans="2:15">
      <c r="B153" s="606"/>
      <c r="C153" s="606"/>
      <c r="D153" s="606"/>
      <c r="E153" s="606"/>
      <c r="F153" s="606"/>
      <c r="G153" s="606"/>
      <c r="H153" s="606"/>
      <c r="I153" s="606"/>
    </row>
    <row r="154" spans="2:15">
      <c r="B154" s="606"/>
      <c r="C154" s="606"/>
      <c r="D154" s="606"/>
      <c r="E154" s="606"/>
      <c r="F154" s="606"/>
      <c r="G154" s="606"/>
      <c r="H154" s="606"/>
      <c r="I154" s="606"/>
    </row>
    <row r="155" spans="2:15">
      <c r="B155" s="606"/>
      <c r="C155" s="606"/>
      <c r="D155" s="606"/>
      <c r="E155" s="606"/>
      <c r="F155" s="606"/>
      <c r="G155" s="606"/>
      <c r="H155" s="606"/>
      <c r="I155" s="606"/>
    </row>
    <row r="156" spans="2:15">
      <c r="B156" s="606"/>
      <c r="C156" s="606"/>
      <c r="D156" s="606"/>
      <c r="E156" s="606"/>
      <c r="F156" s="606"/>
      <c r="G156" s="606"/>
      <c r="H156" s="606"/>
      <c r="I156" s="606"/>
    </row>
    <row r="157" spans="2:15">
      <c r="B157" s="606"/>
      <c r="C157" s="606"/>
      <c r="D157" s="606"/>
      <c r="E157" s="606"/>
      <c r="F157" s="606"/>
      <c r="G157" s="606"/>
      <c r="H157" s="606"/>
      <c r="I157" s="606"/>
    </row>
    <row r="158" spans="2:15">
      <c r="B158" s="606"/>
      <c r="C158" s="606"/>
      <c r="D158" s="606"/>
      <c r="E158" s="606"/>
      <c r="F158" s="606"/>
      <c r="G158" s="606"/>
      <c r="H158" s="606"/>
      <c r="I158" s="606"/>
    </row>
    <row r="159" spans="2:15">
      <c r="B159" s="606"/>
      <c r="C159" s="606"/>
      <c r="D159" s="606"/>
      <c r="E159" s="606"/>
      <c r="F159" s="606"/>
      <c r="G159" s="606"/>
      <c r="H159" s="606"/>
      <c r="I159" s="606"/>
    </row>
    <row r="160" spans="2:15">
      <c r="B160" s="606"/>
      <c r="C160" s="606"/>
      <c r="D160" s="606"/>
      <c r="E160" s="606"/>
      <c r="F160" s="606"/>
      <c r="G160" s="606"/>
      <c r="H160" s="606"/>
      <c r="I160" s="606"/>
    </row>
    <row r="161" spans="2:9">
      <c r="B161" s="606"/>
      <c r="C161" s="606"/>
      <c r="D161" s="606"/>
      <c r="E161" s="606"/>
      <c r="F161" s="606"/>
      <c r="G161" s="606"/>
      <c r="H161" s="606"/>
      <c r="I161" s="606"/>
    </row>
    <row r="162" spans="2:9">
      <c r="B162" s="606"/>
      <c r="C162" s="606"/>
      <c r="D162" s="606"/>
      <c r="E162" s="606"/>
      <c r="F162" s="606"/>
      <c r="G162" s="606"/>
      <c r="H162" s="606"/>
      <c r="I162" s="606"/>
    </row>
    <row r="163" spans="2:9">
      <c r="B163" s="606"/>
      <c r="C163" s="606"/>
      <c r="D163" s="606"/>
      <c r="E163" s="606"/>
      <c r="F163" s="606"/>
      <c r="G163" s="606"/>
      <c r="H163" s="606"/>
      <c r="I163" s="606"/>
    </row>
    <row r="164" spans="2:9">
      <c r="B164" s="606"/>
      <c r="C164" s="606"/>
      <c r="D164" s="606"/>
      <c r="E164" s="606"/>
      <c r="F164" s="606"/>
      <c r="G164" s="606"/>
      <c r="H164" s="606"/>
      <c r="I164" s="606"/>
    </row>
    <row r="165" spans="2:9">
      <c r="B165" s="606"/>
      <c r="C165" s="606"/>
      <c r="D165" s="606"/>
      <c r="E165" s="606"/>
      <c r="F165" s="606"/>
      <c r="G165" s="606"/>
      <c r="H165" s="606"/>
      <c r="I165" s="606"/>
    </row>
    <row r="166" spans="2:9">
      <c r="B166" s="606"/>
      <c r="C166" s="606"/>
      <c r="D166" s="606"/>
      <c r="E166" s="606"/>
      <c r="F166" s="606"/>
      <c r="G166" s="606"/>
      <c r="H166" s="606"/>
      <c r="I166" s="606"/>
    </row>
    <row r="167" spans="2:9">
      <c r="B167" s="606"/>
      <c r="C167" s="606"/>
      <c r="D167" s="606"/>
      <c r="E167" s="606"/>
      <c r="F167" s="606"/>
      <c r="G167" s="606"/>
      <c r="H167" s="606"/>
      <c r="I167" s="606"/>
    </row>
    <row r="168" spans="2:9">
      <c r="B168" s="606"/>
      <c r="C168" s="606"/>
      <c r="D168" s="606"/>
      <c r="E168" s="606"/>
      <c r="F168" s="606"/>
      <c r="G168" s="606"/>
      <c r="H168" s="606"/>
      <c r="I168" s="606"/>
    </row>
    <row r="169" spans="2:9">
      <c r="B169" s="606"/>
      <c r="C169" s="606"/>
      <c r="D169" s="606"/>
      <c r="E169" s="606"/>
      <c r="F169" s="606"/>
      <c r="G169" s="606"/>
      <c r="H169" s="606"/>
      <c r="I169" s="606"/>
    </row>
    <row r="170" spans="2:9">
      <c r="B170" s="606"/>
      <c r="C170" s="606"/>
      <c r="D170" s="606"/>
      <c r="E170" s="606"/>
      <c r="F170" s="606"/>
      <c r="G170" s="606"/>
      <c r="H170" s="606"/>
      <c r="I170" s="606"/>
    </row>
    <row r="171" spans="2:9">
      <c r="B171" s="606"/>
      <c r="C171" s="606"/>
      <c r="D171" s="606"/>
      <c r="E171" s="606"/>
      <c r="F171" s="606"/>
      <c r="G171" s="606"/>
      <c r="H171" s="606"/>
      <c r="I171" s="606"/>
    </row>
    <row r="172" spans="2:9">
      <c r="B172" s="606"/>
      <c r="C172" s="606"/>
      <c r="D172" s="606"/>
      <c r="E172" s="606"/>
      <c r="F172" s="606"/>
      <c r="G172" s="606"/>
      <c r="H172" s="606"/>
      <c r="I172" s="606"/>
    </row>
    <row r="173" spans="2:9">
      <c r="B173" s="606"/>
      <c r="C173" s="606"/>
      <c r="D173" s="606"/>
      <c r="E173" s="606"/>
      <c r="F173" s="606"/>
      <c r="G173" s="606"/>
      <c r="H173" s="606"/>
      <c r="I173" s="606"/>
    </row>
    <row r="174" spans="2:9">
      <c r="B174" s="606"/>
      <c r="C174" s="606"/>
      <c r="D174" s="606"/>
      <c r="E174" s="606"/>
      <c r="F174" s="606"/>
      <c r="G174" s="606"/>
      <c r="H174" s="606"/>
      <c r="I174" s="606"/>
    </row>
    <row r="175" spans="2:9">
      <c r="B175" s="606"/>
      <c r="C175" s="606"/>
      <c r="D175" s="606"/>
      <c r="E175" s="606"/>
      <c r="F175" s="606"/>
      <c r="G175" s="606"/>
      <c r="H175" s="606"/>
      <c r="I175" s="606"/>
    </row>
    <row r="176" spans="2:9">
      <c r="B176" s="606"/>
      <c r="C176" s="606"/>
      <c r="D176" s="606"/>
      <c r="E176" s="606"/>
      <c r="F176" s="606"/>
      <c r="G176" s="606"/>
      <c r="H176" s="606"/>
      <c r="I176" s="606"/>
    </row>
    <row r="177" spans="2:9">
      <c r="B177" s="606"/>
      <c r="C177" s="606"/>
      <c r="D177" s="606"/>
      <c r="E177" s="606"/>
      <c r="F177" s="606"/>
      <c r="G177" s="606"/>
      <c r="H177" s="606"/>
      <c r="I177" s="606"/>
    </row>
    <row r="178" spans="2:9">
      <c r="B178" s="606"/>
      <c r="C178" s="606"/>
      <c r="D178" s="606"/>
      <c r="E178" s="606"/>
      <c r="F178" s="606"/>
      <c r="G178" s="606"/>
      <c r="H178" s="606"/>
      <c r="I178" s="606"/>
    </row>
    <row r="179" spans="2:9">
      <c r="B179" s="606"/>
      <c r="C179" s="606"/>
      <c r="D179" s="606"/>
      <c r="E179" s="606"/>
      <c r="F179" s="606"/>
      <c r="G179" s="606"/>
      <c r="H179" s="606"/>
      <c r="I179" s="606"/>
    </row>
    <row r="180" spans="2:9">
      <c r="B180" s="606"/>
      <c r="C180" s="606"/>
      <c r="D180" s="606"/>
      <c r="E180" s="606"/>
      <c r="F180" s="606"/>
      <c r="G180" s="606"/>
      <c r="H180" s="606"/>
      <c r="I180" s="606"/>
    </row>
    <row r="181" spans="2:9">
      <c r="B181" s="606"/>
      <c r="C181" s="606"/>
      <c r="D181" s="606"/>
      <c r="E181" s="606"/>
      <c r="F181" s="606"/>
      <c r="G181" s="606"/>
      <c r="H181" s="606"/>
      <c r="I181" s="606"/>
    </row>
    <row r="182" spans="2:9">
      <c r="B182" s="606"/>
      <c r="C182" s="606"/>
      <c r="D182" s="606"/>
      <c r="E182" s="606"/>
      <c r="F182" s="606"/>
      <c r="G182" s="606"/>
      <c r="H182" s="606"/>
      <c r="I182" s="606"/>
    </row>
    <row r="183" spans="2:9">
      <c r="B183" s="606"/>
      <c r="C183" s="606"/>
      <c r="D183" s="606"/>
      <c r="E183" s="606"/>
      <c r="F183" s="606"/>
      <c r="G183" s="606"/>
      <c r="H183" s="606"/>
      <c r="I183" s="606"/>
    </row>
    <row r="184" spans="2:9">
      <c r="B184" s="606"/>
      <c r="C184" s="606"/>
      <c r="D184" s="606"/>
      <c r="E184" s="606"/>
      <c r="F184" s="606"/>
      <c r="G184" s="606"/>
      <c r="H184" s="606"/>
      <c r="I184" s="606"/>
    </row>
    <row r="185" spans="2:9">
      <c r="B185" s="606"/>
      <c r="C185" s="606"/>
      <c r="D185" s="606"/>
      <c r="E185" s="606"/>
      <c r="F185" s="606"/>
      <c r="G185" s="606"/>
      <c r="H185" s="606"/>
      <c r="I185" s="606"/>
    </row>
    <row r="186" spans="2:9">
      <c r="B186" s="606"/>
      <c r="C186" s="606"/>
      <c r="D186" s="606"/>
      <c r="E186" s="606"/>
      <c r="F186" s="606"/>
      <c r="G186" s="606"/>
      <c r="H186" s="606"/>
      <c r="I186" s="606"/>
    </row>
    <row r="187" spans="2:9">
      <c r="B187" s="606"/>
      <c r="C187" s="606"/>
      <c r="D187" s="606"/>
      <c r="E187" s="606"/>
      <c r="F187" s="606"/>
      <c r="G187" s="606"/>
      <c r="H187" s="606"/>
      <c r="I187" s="606"/>
    </row>
    <row r="188" spans="2:9">
      <c r="B188" s="606"/>
      <c r="C188" s="606"/>
      <c r="D188" s="606"/>
      <c r="E188" s="606"/>
      <c r="F188" s="606"/>
      <c r="G188" s="606"/>
      <c r="H188" s="606"/>
      <c r="I188" s="606"/>
    </row>
    <row r="189" spans="2:9">
      <c r="B189" s="606"/>
      <c r="C189" s="606"/>
      <c r="D189" s="606"/>
      <c r="E189" s="606"/>
      <c r="F189" s="606"/>
      <c r="G189" s="606"/>
      <c r="H189" s="606"/>
      <c r="I189" s="606"/>
    </row>
    <row r="190" spans="2:9">
      <c r="B190" s="606"/>
      <c r="C190" s="606"/>
      <c r="D190" s="606"/>
      <c r="E190" s="606"/>
      <c r="F190" s="606"/>
      <c r="G190" s="606"/>
      <c r="H190" s="606"/>
      <c r="I190" s="606"/>
    </row>
    <row r="191" spans="2:9">
      <c r="B191" s="606"/>
      <c r="C191" s="606"/>
      <c r="D191" s="606"/>
      <c r="E191" s="606"/>
      <c r="F191" s="606"/>
      <c r="G191" s="606"/>
      <c r="H191" s="606"/>
      <c r="I191" s="606"/>
    </row>
    <row r="192" spans="2:9">
      <c r="B192" s="606"/>
      <c r="C192" s="606"/>
      <c r="D192" s="606"/>
      <c r="E192" s="606"/>
      <c r="F192" s="606"/>
      <c r="G192" s="606"/>
      <c r="H192" s="606"/>
      <c r="I192" s="606"/>
    </row>
    <row r="193" spans="2:9">
      <c r="B193" s="606"/>
      <c r="C193" s="606"/>
      <c r="D193" s="606"/>
      <c r="E193" s="606"/>
      <c r="F193" s="606"/>
      <c r="G193" s="606"/>
      <c r="H193" s="606"/>
      <c r="I193" s="606"/>
    </row>
    <row r="194" spans="2:9">
      <c r="B194" s="606"/>
      <c r="C194" s="606"/>
      <c r="D194" s="606"/>
      <c r="E194" s="606"/>
      <c r="F194" s="606"/>
      <c r="G194" s="606"/>
      <c r="H194" s="606"/>
      <c r="I194" s="606"/>
    </row>
    <row r="195" spans="2:9">
      <c r="B195" s="606"/>
      <c r="C195" s="606"/>
      <c r="D195" s="606"/>
      <c r="E195" s="606"/>
      <c r="F195" s="606"/>
      <c r="G195" s="606"/>
      <c r="H195" s="606"/>
      <c r="I195" s="606"/>
    </row>
    <row r="196" spans="2:9">
      <c r="B196" s="606"/>
      <c r="C196" s="606"/>
      <c r="D196" s="606"/>
      <c r="E196" s="606"/>
      <c r="F196" s="606"/>
      <c r="G196" s="606"/>
      <c r="H196" s="606"/>
      <c r="I196" s="606"/>
    </row>
    <row r="197" spans="2:9">
      <c r="B197" s="606"/>
      <c r="C197" s="606"/>
      <c r="D197" s="606"/>
      <c r="E197" s="606"/>
      <c r="F197" s="606"/>
      <c r="G197" s="606"/>
      <c r="H197" s="606"/>
      <c r="I197" s="606"/>
    </row>
    <row r="198" spans="2:9">
      <c r="B198" s="606"/>
      <c r="C198" s="606"/>
      <c r="D198" s="606"/>
      <c r="E198" s="606"/>
      <c r="F198" s="606"/>
      <c r="G198" s="606"/>
      <c r="H198" s="606"/>
      <c r="I198" s="606"/>
    </row>
    <row r="199" spans="2:9">
      <c r="B199" s="606"/>
      <c r="C199" s="606"/>
      <c r="D199" s="606"/>
      <c r="E199" s="606"/>
      <c r="F199" s="606"/>
      <c r="G199" s="606"/>
      <c r="H199" s="606"/>
      <c r="I199" s="606"/>
    </row>
    <row r="200" spans="2:9">
      <c r="B200" s="606"/>
      <c r="C200" s="606"/>
      <c r="D200" s="606"/>
      <c r="E200" s="606"/>
      <c r="F200" s="606"/>
      <c r="G200" s="606"/>
      <c r="H200" s="606"/>
      <c r="I200" s="606"/>
    </row>
    <row r="201" spans="2:9">
      <c r="B201" s="606"/>
      <c r="C201" s="606"/>
      <c r="D201" s="606"/>
      <c r="E201" s="606"/>
      <c r="F201" s="606"/>
      <c r="G201" s="606"/>
      <c r="H201" s="606"/>
      <c r="I201" s="606"/>
    </row>
    <row r="202" spans="2:9">
      <c r="B202" s="606"/>
      <c r="C202" s="606"/>
      <c r="D202" s="606"/>
      <c r="E202" s="606"/>
      <c r="F202" s="606"/>
      <c r="G202" s="606"/>
      <c r="H202" s="606"/>
      <c r="I202" s="606"/>
    </row>
    <row r="203" spans="2:9">
      <c r="B203" s="606"/>
      <c r="C203" s="606"/>
      <c r="D203" s="606"/>
      <c r="E203" s="606"/>
      <c r="F203" s="606"/>
      <c r="G203" s="606"/>
      <c r="H203" s="606"/>
      <c r="I203" s="606"/>
    </row>
    <row r="204" spans="2:9">
      <c r="B204" s="606"/>
      <c r="C204" s="606"/>
      <c r="D204" s="606"/>
      <c r="E204" s="606"/>
      <c r="F204" s="606"/>
      <c r="G204" s="606"/>
      <c r="H204" s="606"/>
      <c r="I204" s="606"/>
    </row>
    <row r="205" spans="2:9">
      <c r="B205" s="606"/>
      <c r="C205" s="606"/>
      <c r="D205" s="606"/>
      <c r="E205" s="606"/>
      <c r="F205" s="606"/>
      <c r="G205" s="606"/>
      <c r="H205" s="606"/>
      <c r="I205" s="606"/>
    </row>
    <row r="206" spans="2:9">
      <c r="B206" s="606"/>
      <c r="C206" s="606"/>
      <c r="D206" s="606"/>
      <c r="E206" s="606"/>
      <c r="F206" s="606"/>
      <c r="G206" s="606"/>
      <c r="H206" s="606"/>
      <c r="I206" s="606"/>
    </row>
    <row r="207" spans="2:9">
      <c r="B207" s="606"/>
      <c r="C207" s="606"/>
      <c r="D207" s="606"/>
      <c r="E207" s="606"/>
      <c r="F207" s="606"/>
      <c r="G207" s="606"/>
      <c r="H207" s="606"/>
      <c r="I207" s="606"/>
    </row>
    <row r="208" spans="2:9">
      <c r="B208" s="606"/>
      <c r="C208" s="606"/>
      <c r="D208" s="606"/>
      <c r="E208" s="606"/>
      <c r="F208" s="606"/>
      <c r="G208" s="606"/>
      <c r="H208" s="606"/>
      <c r="I208" s="606"/>
    </row>
    <row r="209" spans="2:9">
      <c r="B209" s="606"/>
      <c r="C209" s="606"/>
      <c r="D209" s="606"/>
      <c r="E209" s="606"/>
      <c r="F209" s="606"/>
      <c r="G209" s="606"/>
      <c r="H209" s="606"/>
      <c r="I209" s="606"/>
    </row>
    <row r="210" spans="2:9">
      <c r="B210" s="606"/>
      <c r="C210" s="606"/>
      <c r="D210" s="606"/>
      <c r="E210" s="606"/>
      <c r="F210" s="606"/>
      <c r="G210" s="606"/>
      <c r="H210" s="606"/>
      <c r="I210" s="606"/>
    </row>
    <row r="211" spans="2:9">
      <c r="B211" s="606"/>
      <c r="C211" s="606"/>
      <c r="D211" s="606"/>
      <c r="E211" s="606"/>
      <c r="F211" s="606"/>
      <c r="G211" s="606"/>
      <c r="H211" s="606"/>
      <c r="I211" s="606"/>
    </row>
    <row r="212" spans="2:9">
      <c r="B212" s="606"/>
      <c r="C212" s="606"/>
      <c r="D212" s="606"/>
      <c r="E212" s="606"/>
      <c r="F212" s="606"/>
      <c r="G212" s="606"/>
      <c r="H212" s="606"/>
      <c r="I212" s="606"/>
    </row>
    <row r="213" spans="2:9">
      <c r="B213" s="606"/>
      <c r="C213" s="606"/>
      <c r="D213" s="606"/>
      <c r="E213" s="606"/>
      <c r="F213" s="606"/>
      <c r="G213" s="606"/>
      <c r="H213" s="606"/>
      <c r="I213" s="606"/>
    </row>
    <row r="214" spans="2:9">
      <c r="B214" s="606"/>
      <c r="C214" s="606"/>
      <c r="D214" s="606"/>
      <c r="E214" s="606"/>
      <c r="F214" s="606"/>
      <c r="G214" s="606"/>
      <c r="H214" s="606"/>
      <c r="I214" s="606"/>
    </row>
    <row r="215" spans="2:9">
      <c r="B215" s="606"/>
      <c r="C215" s="606"/>
      <c r="D215" s="606"/>
      <c r="E215" s="606"/>
      <c r="F215" s="606"/>
      <c r="G215" s="606"/>
      <c r="H215" s="606"/>
      <c r="I215" s="606"/>
    </row>
    <row r="216" spans="2:9">
      <c r="B216" s="606"/>
      <c r="C216" s="606"/>
      <c r="D216" s="606"/>
      <c r="E216" s="606"/>
      <c r="F216" s="606"/>
      <c r="G216" s="606"/>
      <c r="H216" s="606"/>
      <c r="I216" s="606"/>
    </row>
    <row r="217" spans="2:9">
      <c r="B217" s="606"/>
      <c r="C217" s="606"/>
      <c r="D217" s="606"/>
      <c r="E217" s="606"/>
      <c r="F217" s="606"/>
      <c r="G217" s="606"/>
      <c r="H217" s="606"/>
      <c r="I217" s="606"/>
    </row>
    <row r="218" spans="2:9">
      <c r="B218" s="606"/>
      <c r="C218" s="606"/>
      <c r="D218" s="606"/>
      <c r="E218" s="606"/>
      <c r="F218" s="606"/>
      <c r="G218" s="606"/>
      <c r="H218" s="606"/>
      <c r="I218" s="606"/>
    </row>
    <row r="219" spans="2:9">
      <c r="B219" s="606"/>
      <c r="C219" s="606"/>
      <c r="D219" s="606"/>
      <c r="E219" s="606"/>
      <c r="F219" s="606"/>
      <c r="G219" s="606"/>
      <c r="H219" s="606"/>
      <c r="I219" s="606"/>
    </row>
    <row r="220" spans="2:9">
      <c r="B220" s="606"/>
      <c r="C220" s="606"/>
      <c r="D220" s="606"/>
      <c r="E220" s="606"/>
      <c r="F220" s="606"/>
      <c r="G220" s="606"/>
      <c r="H220" s="606"/>
      <c r="I220" s="606"/>
    </row>
    <row r="221" spans="2:9">
      <c r="B221" s="606"/>
      <c r="C221" s="606"/>
      <c r="D221" s="606"/>
      <c r="E221" s="606"/>
      <c r="F221" s="606"/>
      <c r="G221" s="606"/>
      <c r="H221" s="606"/>
      <c r="I221" s="606"/>
    </row>
    <row r="222" spans="2:9">
      <c r="B222" s="606"/>
      <c r="C222" s="606"/>
      <c r="D222" s="606"/>
      <c r="E222" s="606"/>
      <c r="F222" s="606"/>
      <c r="G222" s="606"/>
      <c r="H222" s="606"/>
      <c r="I222" s="606"/>
    </row>
    <row r="223" spans="2:9">
      <c r="B223" s="606"/>
      <c r="C223" s="606"/>
      <c r="D223" s="606"/>
      <c r="E223" s="606"/>
      <c r="F223" s="606"/>
      <c r="G223" s="606"/>
      <c r="H223" s="606"/>
      <c r="I223" s="606"/>
    </row>
    <row r="224" spans="2:9">
      <c r="B224" s="606"/>
      <c r="C224" s="606"/>
      <c r="D224" s="606"/>
      <c r="E224" s="606"/>
      <c r="F224" s="606"/>
      <c r="G224" s="606"/>
      <c r="H224" s="606"/>
      <c r="I224" s="606"/>
    </row>
    <row r="225" spans="2:9">
      <c r="B225" s="606"/>
      <c r="C225" s="606"/>
      <c r="D225" s="606"/>
      <c r="E225" s="606"/>
      <c r="F225" s="606"/>
      <c r="G225" s="606"/>
      <c r="H225" s="606"/>
      <c r="I225" s="606"/>
    </row>
    <row r="226" spans="2:9">
      <c r="B226" s="606"/>
      <c r="C226" s="606"/>
      <c r="D226" s="606"/>
      <c r="E226" s="606"/>
      <c r="F226" s="606"/>
      <c r="G226" s="606"/>
      <c r="H226" s="606"/>
      <c r="I226" s="606"/>
    </row>
    <row r="227" spans="2:9">
      <c r="B227" s="606"/>
      <c r="C227" s="606"/>
      <c r="D227" s="606"/>
      <c r="E227" s="606"/>
      <c r="F227" s="606"/>
      <c r="G227" s="606"/>
      <c r="H227" s="606"/>
      <c r="I227" s="606"/>
    </row>
    <row r="228" spans="2:9">
      <c r="B228" s="606"/>
      <c r="C228" s="606"/>
      <c r="D228" s="606"/>
      <c r="E228" s="606"/>
      <c r="F228" s="606"/>
      <c r="G228" s="606"/>
      <c r="H228" s="606"/>
      <c r="I228" s="606"/>
    </row>
    <row r="229" spans="2:9">
      <c r="B229" s="606"/>
      <c r="C229" s="606"/>
      <c r="D229" s="606"/>
      <c r="E229" s="606"/>
      <c r="F229" s="606"/>
      <c r="G229" s="606"/>
      <c r="H229" s="606"/>
      <c r="I229" s="606"/>
    </row>
    <row r="230" spans="2:9">
      <c r="B230" s="606"/>
      <c r="C230" s="606"/>
      <c r="D230" s="606"/>
      <c r="E230" s="606"/>
      <c r="F230" s="606"/>
      <c r="G230" s="606"/>
      <c r="H230" s="606"/>
      <c r="I230" s="606"/>
    </row>
    <row r="231" spans="2:9">
      <c r="B231" s="606"/>
      <c r="C231" s="606"/>
      <c r="D231" s="606"/>
      <c r="E231" s="606"/>
      <c r="F231" s="606"/>
      <c r="G231" s="606"/>
      <c r="H231" s="606"/>
      <c r="I231" s="606"/>
    </row>
    <row r="232" spans="2:9">
      <c r="B232" s="606"/>
      <c r="C232" s="606"/>
      <c r="D232" s="606"/>
      <c r="E232" s="606"/>
      <c r="F232" s="606"/>
      <c r="G232" s="606"/>
      <c r="H232" s="606"/>
      <c r="I232" s="606"/>
    </row>
    <row r="233" spans="2:9">
      <c r="B233" s="606"/>
      <c r="C233" s="606"/>
      <c r="D233" s="606"/>
      <c r="E233" s="606"/>
      <c r="F233" s="606"/>
      <c r="G233" s="606"/>
      <c r="H233" s="606"/>
      <c r="I233" s="606"/>
    </row>
    <row r="234" spans="2:9">
      <c r="B234" s="606"/>
      <c r="C234" s="606"/>
      <c r="D234" s="606"/>
      <c r="E234" s="606"/>
      <c r="F234" s="606"/>
      <c r="G234" s="606"/>
      <c r="H234" s="606"/>
      <c r="I234" s="606"/>
    </row>
    <row r="235" spans="2:9">
      <c r="B235" s="606"/>
      <c r="C235" s="606"/>
      <c r="D235" s="606"/>
      <c r="E235" s="606"/>
      <c r="F235" s="606"/>
      <c r="G235" s="606"/>
      <c r="H235" s="606"/>
      <c r="I235" s="606"/>
    </row>
    <row r="236" spans="2:9">
      <c r="B236" s="606"/>
      <c r="C236" s="606"/>
      <c r="D236" s="606"/>
      <c r="E236" s="606"/>
      <c r="F236" s="606"/>
      <c r="G236" s="606"/>
      <c r="H236" s="606"/>
      <c r="I236" s="606"/>
    </row>
    <row r="237" spans="2:9">
      <c r="B237" s="606"/>
      <c r="C237" s="606"/>
      <c r="D237" s="606"/>
      <c r="E237" s="606"/>
      <c r="F237" s="606"/>
      <c r="G237" s="606"/>
      <c r="H237" s="606"/>
      <c r="I237" s="606"/>
    </row>
    <row r="238" spans="2:9">
      <c r="B238" s="606"/>
      <c r="C238" s="606"/>
      <c r="D238" s="606"/>
      <c r="E238" s="606"/>
      <c r="F238" s="606"/>
      <c r="G238" s="606"/>
      <c r="H238" s="606"/>
      <c r="I238" s="606"/>
    </row>
    <row r="239" spans="2:9">
      <c r="B239" s="606"/>
      <c r="C239" s="606"/>
      <c r="D239" s="606"/>
      <c r="E239" s="606"/>
      <c r="F239" s="606"/>
      <c r="G239" s="606"/>
      <c r="H239" s="606"/>
      <c r="I239" s="606"/>
    </row>
    <row r="240" spans="2:9">
      <c r="B240" s="606"/>
      <c r="C240" s="606"/>
      <c r="D240" s="606"/>
      <c r="E240" s="606"/>
      <c r="F240" s="606"/>
      <c r="G240" s="606"/>
      <c r="H240" s="606"/>
      <c r="I240" s="606"/>
    </row>
    <row r="241" spans="2:9">
      <c r="B241" s="606"/>
      <c r="C241" s="606"/>
      <c r="D241" s="606"/>
      <c r="E241" s="606"/>
      <c r="F241" s="606"/>
      <c r="G241" s="606"/>
      <c r="H241" s="606"/>
      <c r="I241" s="606"/>
    </row>
    <row r="242" spans="2:9">
      <c r="B242" s="606"/>
      <c r="C242" s="606"/>
      <c r="D242" s="606"/>
      <c r="E242" s="606"/>
      <c r="F242" s="606"/>
      <c r="G242" s="606"/>
      <c r="H242" s="606"/>
      <c r="I242" s="606"/>
    </row>
    <row r="243" spans="2:9">
      <c r="B243" s="606"/>
      <c r="C243" s="606"/>
      <c r="D243" s="606"/>
      <c r="E243" s="606"/>
      <c r="F243" s="606"/>
      <c r="G243" s="606"/>
      <c r="H243" s="606"/>
      <c r="I243" s="606"/>
    </row>
    <row r="244" spans="2:9">
      <c r="B244" s="606"/>
      <c r="C244" s="606"/>
      <c r="D244" s="606"/>
      <c r="E244" s="606"/>
      <c r="F244" s="606"/>
      <c r="G244" s="606"/>
      <c r="H244" s="606"/>
      <c r="I244" s="606"/>
    </row>
    <row r="245" spans="2:9">
      <c r="B245" s="606"/>
      <c r="C245" s="606"/>
      <c r="D245" s="606"/>
      <c r="E245" s="606"/>
      <c r="F245" s="606"/>
      <c r="G245" s="606"/>
      <c r="H245" s="606"/>
      <c r="I245" s="606"/>
    </row>
    <row r="246" spans="2:9">
      <c r="B246" s="606"/>
      <c r="C246" s="606"/>
      <c r="D246" s="606"/>
      <c r="E246" s="606"/>
      <c r="F246" s="606"/>
      <c r="G246" s="606"/>
      <c r="H246" s="606"/>
      <c r="I246" s="606"/>
    </row>
    <row r="247" spans="2:9">
      <c r="B247" s="606"/>
      <c r="C247" s="606"/>
      <c r="D247" s="606"/>
      <c r="E247" s="606"/>
      <c r="F247" s="606"/>
      <c r="G247" s="606"/>
      <c r="H247" s="606"/>
      <c r="I247" s="606"/>
    </row>
    <row r="248" spans="2:9">
      <c r="B248" s="606"/>
      <c r="C248" s="606"/>
      <c r="D248" s="606"/>
      <c r="E248" s="606"/>
      <c r="F248" s="606"/>
      <c r="G248" s="606"/>
      <c r="H248" s="606"/>
      <c r="I248" s="606"/>
    </row>
    <row r="249" spans="2:9">
      <c r="B249" s="606"/>
      <c r="C249" s="606"/>
      <c r="D249" s="606"/>
      <c r="E249" s="606"/>
      <c r="F249" s="606"/>
      <c r="G249" s="606"/>
      <c r="H249" s="606"/>
      <c r="I249" s="606"/>
    </row>
    <row r="250" spans="2:9">
      <c r="B250" s="606"/>
      <c r="C250" s="606"/>
      <c r="D250" s="606"/>
      <c r="E250" s="606"/>
      <c r="F250" s="606"/>
      <c r="G250" s="606"/>
      <c r="H250" s="606"/>
      <c r="I250" s="606"/>
    </row>
    <row r="251" spans="2:9">
      <c r="B251" s="606"/>
      <c r="C251" s="606"/>
      <c r="D251" s="606"/>
      <c r="E251" s="606"/>
      <c r="F251" s="606"/>
      <c r="G251" s="606"/>
      <c r="H251" s="606"/>
      <c r="I251" s="606"/>
    </row>
    <row r="252" spans="2:9">
      <c r="B252" s="606"/>
      <c r="C252" s="606"/>
      <c r="D252" s="606"/>
      <c r="E252" s="606"/>
      <c r="F252" s="606"/>
      <c r="G252" s="606"/>
      <c r="H252" s="606"/>
      <c r="I252" s="606"/>
    </row>
    <row r="253" spans="2:9">
      <c r="B253" s="606"/>
      <c r="C253" s="606"/>
      <c r="D253" s="606"/>
      <c r="E253" s="606"/>
      <c r="F253" s="606"/>
      <c r="G253" s="606"/>
      <c r="H253" s="606"/>
      <c r="I253" s="606"/>
    </row>
    <row r="254" spans="2:9">
      <c r="B254" s="606"/>
      <c r="C254" s="606"/>
      <c r="D254" s="606"/>
      <c r="E254" s="606"/>
      <c r="F254" s="606"/>
      <c r="G254" s="606"/>
      <c r="H254" s="606"/>
      <c r="I254" s="606"/>
    </row>
    <row r="255" spans="2:9">
      <c r="B255" s="606"/>
      <c r="C255" s="606"/>
      <c r="D255" s="606"/>
      <c r="E255" s="606"/>
      <c r="F255" s="606"/>
      <c r="G255" s="606"/>
      <c r="H255" s="606"/>
      <c r="I255" s="606"/>
    </row>
    <row r="256" spans="2:9">
      <c r="B256" s="606"/>
      <c r="C256" s="606"/>
      <c r="D256" s="606"/>
      <c r="E256" s="606"/>
      <c r="F256" s="606"/>
      <c r="G256" s="606"/>
      <c r="H256" s="606"/>
      <c r="I256" s="606"/>
    </row>
    <row r="257" spans="2:9">
      <c r="B257" s="606"/>
      <c r="C257" s="606"/>
      <c r="D257" s="606"/>
      <c r="E257" s="606"/>
      <c r="F257" s="606"/>
      <c r="G257" s="606"/>
      <c r="H257" s="606"/>
      <c r="I257" s="606"/>
    </row>
    <row r="258" spans="2:9">
      <c r="B258" s="606"/>
      <c r="C258" s="606"/>
      <c r="D258" s="606"/>
      <c r="E258" s="606"/>
      <c r="F258" s="606"/>
      <c r="G258" s="606"/>
      <c r="H258" s="606"/>
      <c r="I258" s="606"/>
    </row>
    <row r="259" spans="2:9">
      <c r="B259" s="606"/>
      <c r="C259" s="606"/>
      <c r="D259" s="606"/>
      <c r="E259" s="606"/>
      <c r="F259" s="606"/>
      <c r="G259" s="606"/>
      <c r="H259" s="606"/>
      <c r="I259" s="606"/>
    </row>
    <row r="260" spans="2:9">
      <c r="B260" s="606"/>
      <c r="C260" s="606"/>
      <c r="D260" s="606"/>
      <c r="E260" s="606"/>
      <c r="F260" s="606"/>
      <c r="G260" s="606"/>
      <c r="H260" s="606"/>
      <c r="I260" s="606"/>
    </row>
    <row r="261" spans="2:9">
      <c r="B261" s="606"/>
      <c r="C261" s="606"/>
      <c r="D261" s="606"/>
      <c r="E261" s="606"/>
      <c r="F261" s="606"/>
      <c r="G261" s="606"/>
      <c r="H261" s="606"/>
      <c r="I261" s="606"/>
    </row>
    <row r="262" spans="2:9">
      <c r="B262" s="606"/>
      <c r="C262" s="606"/>
      <c r="D262" s="606"/>
      <c r="E262" s="606"/>
      <c r="F262" s="606"/>
      <c r="G262" s="606"/>
      <c r="H262" s="606"/>
      <c r="I262" s="606"/>
    </row>
    <row r="263" spans="2:9">
      <c r="B263" s="606"/>
      <c r="C263" s="606"/>
      <c r="D263" s="606"/>
      <c r="E263" s="606"/>
      <c r="F263" s="606"/>
      <c r="G263" s="606"/>
      <c r="H263" s="606"/>
      <c r="I263" s="606"/>
    </row>
    <row r="264" spans="2:9">
      <c r="B264" s="606"/>
      <c r="C264" s="606"/>
      <c r="D264" s="606"/>
      <c r="E264" s="606"/>
      <c r="F264" s="606"/>
      <c r="G264" s="606"/>
      <c r="H264" s="606"/>
      <c r="I264" s="606"/>
    </row>
    <row r="265" spans="2:9">
      <c r="B265" s="606"/>
      <c r="C265" s="606"/>
      <c r="D265" s="606"/>
      <c r="E265" s="606"/>
      <c r="F265" s="606"/>
      <c r="G265" s="606"/>
      <c r="H265" s="606"/>
      <c r="I265" s="606"/>
    </row>
    <row r="266" spans="2:9">
      <c r="B266" s="606"/>
      <c r="C266" s="606"/>
      <c r="D266" s="606"/>
      <c r="E266" s="606"/>
      <c r="F266" s="606"/>
      <c r="G266" s="606"/>
      <c r="H266" s="606"/>
      <c r="I266" s="606"/>
    </row>
    <row r="267" spans="2:9">
      <c r="B267" s="606"/>
      <c r="C267" s="606"/>
      <c r="D267" s="606"/>
      <c r="E267" s="606"/>
      <c r="F267" s="606"/>
      <c r="G267" s="606"/>
      <c r="H267" s="606"/>
      <c r="I267" s="606"/>
    </row>
    <row r="268" spans="2:9">
      <c r="B268" s="606"/>
      <c r="C268" s="606"/>
      <c r="D268" s="606"/>
      <c r="E268" s="606"/>
      <c r="F268" s="606"/>
      <c r="G268" s="606"/>
      <c r="H268" s="606"/>
      <c r="I268" s="606"/>
    </row>
    <row r="269" spans="2:9">
      <c r="B269" s="606"/>
      <c r="C269" s="606"/>
      <c r="D269" s="606"/>
      <c r="E269" s="606"/>
      <c r="F269" s="606"/>
      <c r="G269" s="606"/>
      <c r="H269" s="606"/>
      <c r="I269" s="606"/>
    </row>
    <row r="270" spans="2:9">
      <c r="B270" s="606"/>
      <c r="C270" s="606"/>
      <c r="D270" s="606"/>
      <c r="E270" s="606"/>
      <c r="F270" s="606"/>
      <c r="G270" s="606"/>
      <c r="H270" s="606"/>
      <c r="I270" s="606"/>
    </row>
    <row r="271" spans="2:9">
      <c r="B271" s="606"/>
      <c r="C271" s="606"/>
      <c r="D271" s="606"/>
      <c r="E271" s="606"/>
      <c r="F271" s="606"/>
      <c r="G271" s="606"/>
      <c r="H271" s="606"/>
      <c r="I271" s="606"/>
    </row>
    <row r="272" spans="2:9">
      <c r="B272" s="606"/>
      <c r="C272" s="606"/>
      <c r="D272" s="606"/>
      <c r="E272" s="606"/>
      <c r="F272" s="606"/>
      <c r="G272" s="606"/>
      <c r="H272" s="606"/>
      <c r="I272" s="606"/>
    </row>
    <row r="273" spans="2:9">
      <c r="B273" s="606"/>
      <c r="C273" s="606"/>
      <c r="D273" s="606"/>
      <c r="E273" s="606"/>
      <c r="F273" s="606"/>
      <c r="G273" s="606"/>
      <c r="H273" s="606"/>
      <c r="I273" s="606"/>
    </row>
    <row r="274" spans="2:9">
      <c r="B274" s="606"/>
      <c r="C274" s="606"/>
      <c r="D274" s="606"/>
      <c r="E274" s="606"/>
      <c r="F274" s="606"/>
      <c r="G274" s="606"/>
      <c r="H274" s="606"/>
      <c r="I274" s="606"/>
    </row>
    <row r="275" spans="2:9">
      <c r="B275" s="606"/>
      <c r="C275" s="606"/>
      <c r="D275" s="606"/>
      <c r="E275" s="606"/>
      <c r="F275" s="606"/>
      <c r="G275" s="606"/>
      <c r="H275" s="606"/>
      <c r="I275" s="606"/>
    </row>
    <row r="276" spans="2:9">
      <c r="B276" s="606"/>
      <c r="C276" s="606"/>
      <c r="D276" s="606"/>
      <c r="E276" s="606"/>
      <c r="F276" s="606"/>
      <c r="G276" s="606"/>
      <c r="H276" s="606"/>
      <c r="I276" s="606"/>
    </row>
    <row r="277" spans="2:9">
      <c r="B277" s="606"/>
      <c r="C277" s="606"/>
      <c r="D277" s="606"/>
      <c r="E277" s="606"/>
      <c r="F277" s="606"/>
      <c r="G277" s="606"/>
      <c r="H277" s="606"/>
      <c r="I277" s="606"/>
    </row>
    <row r="278" spans="2:9">
      <c r="B278" s="606"/>
      <c r="C278" s="606"/>
      <c r="D278" s="606"/>
      <c r="E278" s="606"/>
      <c r="F278" s="606"/>
      <c r="G278" s="606"/>
      <c r="H278" s="606"/>
      <c r="I278" s="606"/>
    </row>
    <row r="279" spans="2:9">
      <c r="B279" s="606"/>
      <c r="C279" s="606"/>
      <c r="D279" s="606"/>
      <c r="E279" s="606"/>
      <c r="F279" s="606"/>
      <c r="G279" s="606"/>
      <c r="H279" s="606"/>
      <c r="I279" s="606"/>
    </row>
    <row r="280" spans="2:9">
      <c r="B280" s="606"/>
      <c r="C280" s="606"/>
      <c r="D280" s="606"/>
      <c r="E280" s="606"/>
      <c r="F280" s="606"/>
      <c r="G280" s="606"/>
      <c r="H280" s="606"/>
      <c r="I280" s="606"/>
    </row>
    <row r="281" spans="2:9">
      <c r="B281" s="606"/>
      <c r="C281" s="606"/>
      <c r="D281" s="606"/>
      <c r="E281" s="606"/>
      <c r="F281" s="606"/>
      <c r="G281" s="606"/>
      <c r="H281" s="606"/>
      <c r="I281" s="606"/>
    </row>
    <row r="282" spans="2:9">
      <c r="B282" s="606"/>
      <c r="C282" s="606"/>
      <c r="D282" s="606"/>
      <c r="E282" s="606"/>
      <c r="F282" s="606"/>
      <c r="G282" s="606"/>
      <c r="H282" s="606"/>
      <c r="I282" s="606"/>
    </row>
    <row r="283" spans="2:9">
      <c r="B283" s="606"/>
      <c r="C283" s="606"/>
      <c r="D283" s="606"/>
      <c r="E283" s="606"/>
      <c r="F283" s="606"/>
      <c r="G283" s="606"/>
      <c r="H283" s="606"/>
      <c r="I283" s="606"/>
    </row>
    <row r="284" spans="2:9">
      <c r="B284" s="606"/>
      <c r="C284" s="606"/>
      <c r="D284" s="606"/>
      <c r="E284" s="606"/>
      <c r="F284" s="606"/>
      <c r="G284" s="606"/>
      <c r="H284" s="606"/>
      <c r="I284" s="606"/>
    </row>
    <row r="285" spans="2:9">
      <c r="B285" s="606"/>
      <c r="C285" s="606"/>
      <c r="D285" s="606"/>
      <c r="E285" s="606"/>
      <c r="F285" s="606"/>
      <c r="G285" s="606"/>
      <c r="H285" s="606"/>
      <c r="I285" s="606"/>
    </row>
    <row r="286" spans="2:9">
      <c r="B286" s="606"/>
      <c r="C286" s="606"/>
      <c r="D286" s="606"/>
      <c r="E286" s="606"/>
      <c r="F286" s="606"/>
      <c r="G286" s="606"/>
      <c r="H286" s="606"/>
      <c r="I286" s="606"/>
    </row>
    <row r="287" spans="2:9">
      <c r="B287" s="606"/>
      <c r="C287" s="606"/>
      <c r="D287" s="606"/>
      <c r="E287" s="606"/>
      <c r="F287" s="606"/>
      <c r="G287" s="606"/>
      <c r="H287" s="606"/>
      <c r="I287" s="606"/>
    </row>
    <row r="288" spans="2:9">
      <c r="B288" s="606"/>
      <c r="C288" s="606"/>
      <c r="D288" s="606"/>
      <c r="E288" s="606"/>
      <c r="F288" s="606"/>
      <c r="G288" s="606"/>
      <c r="H288" s="606"/>
      <c r="I288" s="606"/>
    </row>
    <row r="289" spans="2:9">
      <c r="B289" s="606"/>
      <c r="C289" s="606"/>
      <c r="D289" s="606"/>
      <c r="E289" s="606"/>
      <c r="F289" s="606"/>
      <c r="G289" s="606"/>
      <c r="H289" s="606"/>
      <c r="I289" s="606"/>
    </row>
    <row r="290" spans="2:9">
      <c r="B290" s="606"/>
      <c r="C290" s="606"/>
      <c r="D290" s="606"/>
      <c r="E290" s="606"/>
      <c r="F290" s="606"/>
      <c r="G290" s="606"/>
      <c r="H290" s="606"/>
      <c r="I290" s="606"/>
    </row>
    <row r="291" spans="2:9">
      <c r="B291" s="606"/>
      <c r="C291" s="606"/>
      <c r="D291" s="606"/>
      <c r="E291" s="606"/>
      <c r="F291" s="606"/>
      <c r="G291" s="606"/>
      <c r="H291" s="606"/>
      <c r="I291" s="606"/>
    </row>
    <row r="292" spans="2:9">
      <c r="B292" s="606"/>
      <c r="C292" s="606"/>
      <c r="D292" s="606"/>
      <c r="E292" s="606"/>
      <c r="F292" s="606"/>
      <c r="G292" s="606"/>
      <c r="H292" s="606"/>
      <c r="I292" s="606"/>
    </row>
    <row r="293" spans="2:9">
      <c r="B293" s="606"/>
      <c r="C293" s="606"/>
      <c r="D293" s="606"/>
      <c r="E293" s="606"/>
      <c r="F293" s="606"/>
      <c r="G293" s="606"/>
      <c r="H293" s="606"/>
      <c r="I293" s="606"/>
    </row>
    <row r="294" spans="2:9">
      <c r="B294" s="606"/>
      <c r="C294" s="606"/>
      <c r="D294" s="606"/>
      <c r="E294" s="606"/>
      <c r="F294" s="606"/>
      <c r="G294" s="606"/>
      <c r="H294" s="606"/>
      <c r="I294" s="606"/>
    </row>
    <row r="295" spans="2:9">
      <c r="B295" s="606"/>
      <c r="C295" s="606"/>
      <c r="D295" s="606"/>
      <c r="E295" s="606"/>
      <c r="F295" s="606"/>
      <c r="G295" s="606"/>
      <c r="H295" s="606"/>
      <c r="I295" s="606"/>
    </row>
    <row r="296" spans="2:9">
      <c r="B296" s="606"/>
      <c r="C296" s="606"/>
      <c r="D296" s="606"/>
      <c r="E296" s="606"/>
      <c r="F296" s="606"/>
      <c r="G296" s="606"/>
      <c r="H296" s="606"/>
      <c r="I296" s="606"/>
    </row>
    <row r="297" spans="2:9">
      <c r="B297" s="606"/>
      <c r="C297" s="606"/>
      <c r="D297" s="606"/>
      <c r="E297" s="606"/>
      <c r="F297" s="606"/>
      <c r="G297" s="606"/>
      <c r="H297" s="606"/>
      <c r="I297" s="606"/>
    </row>
    <row r="298" spans="2:9">
      <c r="B298" s="606"/>
      <c r="C298" s="606"/>
      <c r="D298" s="606"/>
      <c r="E298" s="606"/>
      <c r="F298" s="606"/>
      <c r="G298" s="606"/>
      <c r="H298" s="606"/>
      <c r="I298" s="606"/>
    </row>
    <row r="299" spans="2:9">
      <c r="B299" s="606"/>
      <c r="C299" s="606"/>
      <c r="D299" s="606"/>
      <c r="E299" s="606"/>
      <c r="F299" s="606"/>
      <c r="G299" s="606"/>
      <c r="H299" s="606"/>
      <c r="I299" s="606"/>
    </row>
    <row r="300" spans="2:9">
      <c r="B300" s="606"/>
      <c r="C300" s="606"/>
      <c r="D300" s="606"/>
      <c r="E300" s="606"/>
      <c r="F300" s="606"/>
      <c r="G300" s="606"/>
      <c r="H300" s="606"/>
      <c r="I300" s="606"/>
    </row>
    <row r="301" spans="2:9">
      <c r="B301" s="606"/>
      <c r="C301" s="606"/>
      <c r="D301" s="606"/>
      <c r="E301" s="606"/>
      <c r="F301" s="606"/>
      <c r="G301" s="606"/>
      <c r="H301" s="606"/>
      <c r="I301" s="606"/>
    </row>
    <row r="302" spans="2:9">
      <c r="B302" s="606"/>
      <c r="C302" s="606"/>
      <c r="D302" s="606"/>
      <c r="E302" s="606"/>
      <c r="F302" s="606"/>
      <c r="G302" s="606"/>
      <c r="H302" s="606"/>
      <c r="I302" s="606"/>
    </row>
    <row r="303" spans="2:9">
      <c r="B303" s="606"/>
      <c r="C303" s="606"/>
      <c r="D303" s="606"/>
      <c r="E303" s="606"/>
      <c r="F303" s="606"/>
      <c r="G303" s="606"/>
      <c r="H303" s="606"/>
      <c r="I303" s="606"/>
    </row>
    <row r="304" spans="2:9">
      <c r="B304" s="606"/>
      <c r="C304" s="606"/>
      <c r="D304" s="606"/>
      <c r="E304" s="606"/>
      <c r="F304" s="606"/>
      <c r="G304" s="606"/>
      <c r="H304" s="606"/>
      <c r="I304" s="606"/>
    </row>
    <row r="305" spans="2:9">
      <c r="B305" s="606"/>
      <c r="C305" s="606"/>
      <c r="D305" s="606"/>
      <c r="E305" s="606"/>
      <c r="F305" s="606"/>
      <c r="G305" s="606"/>
      <c r="H305" s="606"/>
      <c r="I305" s="606"/>
    </row>
    <row r="306" spans="2:9">
      <c r="B306" s="606"/>
      <c r="C306" s="606"/>
      <c r="D306" s="606"/>
      <c r="E306" s="606"/>
      <c r="F306" s="606"/>
      <c r="G306" s="606"/>
      <c r="H306" s="606"/>
      <c r="I306" s="606"/>
    </row>
    <row r="307" spans="2:9">
      <c r="B307" s="606"/>
      <c r="C307" s="606"/>
      <c r="D307" s="606"/>
      <c r="E307" s="606"/>
      <c r="F307" s="606"/>
      <c r="G307" s="606"/>
      <c r="H307" s="606"/>
      <c r="I307" s="606"/>
    </row>
    <row r="308" spans="2:9">
      <c r="B308" s="606"/>
      <c r="C308" s="606"/>
      <c r="D308" s="606"/>
      <c r="E308" s="606"/>
      <c r="F308" s="606"/>
      <c r="G308" s="606"/>
      <c r="H308" s="606"/>
      <c r="I308" s="606"/>
    </row>
    <row r="309" spans="2:9">
      <c r="B309" s="606"/>
      <c r="C309" s="606"/>
      <c r="D309" s="606"/>
      <c r="E309" s="606"/>
      <c r="F309" s="606"/>
      <c r="G309" s="606"/>
      <c r="H309" s="606"/>
      <c r="I309" s="606"/>
    </row>
    <row r="310" spans="2:9">
      <c r="B310" s="606"/>
      <c r="C310" s="606"/>
      <c r="D310" s="606"/>
      <c r="E310" s="606"/>
      <c r="F310" s="606"/>
      <c r="G310" s="606"/>
      <c r="H310" s="606"/>
      <c r="I310" s="606"/>
    </row>
    <row r="311" spans="2:9">
      <c r="B311" s="606"/>
      <c r="C311" s="606"/>
      <c r="D311" s="606"/>
      <c r="E311" s="606"/>
      <c r="F311" s="606"/>
      <c r="G311" s="606"/>
      <c r="H311" s="606"/>
      <c r="I311" s="606"/>
    </row>
    <row r="312" spans="2:9">
      <c r="B312" s="606"/>
      <c r="C312" s="606"/>
      <c r="D312" s="606"/>
      <c r="E312" s="606"/>
      <c r="F312" s="606"/>
      <c r="G312" s="606"/>
      <c r="H312" s="606"/>
      <c r="I312" s="606"/>
    </row>
    <row r="313" spans="2:9">
      <c r="B313" s="606"/>
      <c r="C313" s="606"/>
      <c r="D313" s="606"/>
      <c r="E313" s="606"/>
      <c r="F313" s="606"/>
      <c r="G313" s="606"/>
      <c r="H313" s="606"/>
      <c r="I313" s="606"/>
    </row>
    <row r="314" spans="2:9">
      <c r="B314" s="606"/>
      <c r="C314" s="606"/>
      <c r="D314" s="606"/>
      <c r="E314" s="606"/>
      <c r="F314" s="606"/>
      <c r="G314" s="606"/>
      <c r="H314" s="606"/>
      <c r="I314" s="606"/>
    </row>
    <row r="315" spans="2:9">
      <c r="B315" s="606"/>
      <c r="C315" s="606"/>
      <c r="D315" s="606"/>
      <c r="E315" s="606"/>
      <c r="F315" s="606"/>
      <c r="G315" s="606"/>
      <c r="H315" s="606"/>
      <c r="I315" s="606"/>
    </row>
    <row r="316" spans="2:9">
      <c r="B316" s="606"/>
      <c r="C316" s="606"/>
      <c r="D316" s="606"/>
      <c r="E316" s="606"/>
      <c r="F316" s="606"/>
      <c r="G316" s="606"/>
      <c r="H316" s="606"/>
      <c r="I316" s="606"/>
    </row>
    <row r="317" spans="2:9">
      <c r="B317" s="606"/>
      <c r="C317" s="606"/>
      <c r="D317" s="606"/>
      <c r="E317" s="606"/>
      <c r="F317" s="606"/>
      <c r="G317" s="606"/>
      <c r="H317" s="606"/>
      <c r="I317" s="606"/>
    </row>
    <row r="318" spans="2:9">
      <c r="B318" s="606"/>
      <c r="C318" s="606"/>
      <c r="D318" s="606"/>
      <c r="E318" s="606"/>
      <c r="F318" s="606"/>
      <c r="G318" s="606"/>
      <c r="H318" s="606"/>
      <c r="I318" s="606"/>
    </row>
    <row r="319" spans="2:9">
      <c r="B319" s="606"/>
      <c r="C319" s="606"/>
      <c r="D319" s="606"/>
      <c r="E319" s="606"/>
      <c r="F319" s="606"/>
      <c r="G319" s="606"/>
      <c r="H319" s="606"/>
      <c r="I319" s="606"/>
    </row>
    <row r="320" spans="2:9">
      <c r="B320" s="606"/>
      <c r="C320" s="606"/>
      <c r="D320" s="606"/>
      <c r="E320" s="606"/>
      <c r="F320" s="606"/>
      <c r="G320" s="606"/>
      <c r="H320" s="606"/>
      <c r="I320" s="606"/>
    </row>
    <row r="321" spans="2:9">
      <c r="B321" s="606"/>
      <c r="C321" s="606"/>
      <c r="D321" s="606"/>
      <c r="E321" s="606"/>
      <c r="F321" s="606"/>
      <c r="G321" s="606"/>
      <c r="H321" s="606"/>
      <c r="I321" s="606"/>
    </row>
    <row r="322" spans="2:9">
      <c r="B322" s="606"/>
      <c r="C322" s="606"/>
      <c r="D322" s="606"/>
      <c r="E322" s="606"/>
      <c r="F322" s="606"/>
      <c r="G322" s="606"/>
      <c r="H322" s="606"/>
      <c r="I322" s="606"/>
    </row>
    <row r="323" spans="2:9">
      <c r="B323" s="606"/>
      <c r="C323" s="606"/>
      <c r="D323" s="606"/>
      <c r="E323" s="606"/>
      <c r="F323" s="606"/>
      <c r="G323" s="606"/>
      <c r="H323" s="606"/>
      <c r="I323" s="606"/>
    </row>
    <row r="324" spans="2:9">
      <c r="B324" s="606"/>
      <c r="C324" s="606"/>
      <c r="D324" s="606"/>
      <c r="E324" s="606"/>
      <c r="F324" s="606"/>
      <c r="G324" s="606"/>
      <c r="H324" s="606"/>
      <c r="I324" s="606"/>
    </row>
    <row r="325" spans="2:9">
      <c r="B325" s="606"/>
      <c r="C325" s="606"/>
      <c r="D325" s="606"/>
      <c r="E325" s="606"/>
      <c r="F325" s="606"/>
      <c r="G325" s="606"/>
      <c r="H325" s="606"/>
      <c r="I325" s="606"/>
    </row>
    <row r="326" spans="2:9">
      <c r="B326" s="606"/>
      <c r="C326" s="606"/>
      <c r="D326" s="606"/>
      <c r="E326" s="606"/>
      <c r="F326" s="606"/>
      <c r="G326" s="606"/>
      <c r="H326" s="606"/>
      <c r="I326" s="606"/>
    </row>
    <row r="327" spans="2:9">
      <c r="B327" s="606"/>
      <c r="C327" s="606"/>
      <c r="D327" s="606"/>
      <c r="E327" s="606"/>
      <c r="F327" s="606"/>
      <c r="G327" s="606"/>
      <c r="H327" s="606"/>
      <c r="I327" s="606"/>
    </row>
    <row r="328" spans="2:9">
      <c r="B328" s="606"/>
      <c r="C328" s="606"/>
      <c r="D328" s="606"/>
      <c r="E328" s="606"/>
      <c r="F328" s="606"/>
      <c r="G328" s="606"/>
      <c r="H328" s="606"/>
      <c r="I328" s="606"/>
    </row>
    <row r="329" spans="2:9">
      <c r="B329" s="606"/>
      <c r="C329" s="606"/>
      <c r="D329" s="606"/>
      <c r="E329" s="606"/>
      <c r="F329" s="606"/>
      <c r="G329" s="606"/>
      <c r="H329" s="606"/>
      <c r="I329" s="606"/>
    </row>
    <row r="330" spans="2:9">
      <c r="B330" s="606"/>
      <c r="C330" s="606"/>
      <c r="D330" s="606"/>
      <c r="E330" s="606"/>
      <c r="F330" s="606"/>
      <c r="G330" s="606"/>
      <c r="H330" s="606"/>
      <c r="I330" s="606"/>
    </row>
  </sheetData>
  <pageMargins left="0.31496062992125984" right="0.31496062992125984" top="0.74803149606299213" bottom="0.74803149606299213" header="0.31496062992125984" footer="0.31496062992125984"/>
  <pageSetup paperSize="9" scale="48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6C95-A860-488E-8AEF-1DF474D0CA96}">
  <sheetPr>
    <tabColor rgb="FF008000"/>
  </sheetPr>
  <dimension ref="A1:K136"/>
  <sheetViews>
    <sheetView showGridLines="0" zoomScale="85" zoomScaleNormal="85" workbookViewId="0">
      <selection activeCell="J11" sqref="J11"/>
    </sheetView>
  </sheetViews>
  <sheetFormatPr defaultColWidth="0" defaultRowHeight="15"/>
  <cols>
    <col min="1" max="1" width="2.7109375" customWidth="1"/>
    <col min="2" max="11" width="23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694</v>
      </c>
      <c r="B12" s="658"/>
      <c r="C12" s="658"/>
      <c r="D12" s="658"/>
      <c r="E12" s="658"/>
      <c r="F12" s="659"/>
      <c r="G12" s="657" t="s">
        <v>695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/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101" t="s">
        <v>573</v>
      </c>
      <c r="H26" s="30"/>
      <c r="I26" s="39"/>
      <c r="J26" s="39"/>
      <c r="K26" s="91"/>
    </row>
    <row r="27" spans="1:11" ht="23.25" customHeight="1" thickBot="1">
      <c r="A27" s="20" t="s">
        <v>573</v>
      </c>
      <c r="B27" s="95"/>
      <c r="C27" s="96"/>
      <c r="D27" s="97"/>
      <c r="E27" s="97"/>
      <c r="F27" s="98"/>
      <c r="G27" s="20" t="s">
        <v>696</v>
      </c>
      <c r="H27" s="102"/>
      <c r="I27" s="103"/>
      <c r="J27" s="103"/>
      <c r="K27" s="104"/>
    </row>
    <row r="28" spans="1:11" ht="50.1" customHeight="1" thickBot="1">
      <c r="A28" s="657" t="s">
        <v>697</v>
      </c>
      <c r="B28" s="658"/>
      <c r="C28" s="658"/>
      <c r="D28" s="658"/>
      <c r="E28" s="658"/>
      <c r="F28" s="659"/>
      <c r="G28" s="657"/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9"/>
      <c r="G29" s="86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91"/>
      <c r="G30" s="90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91"/>
      <c r="G31" s="90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91"/>
      <c r="G32" s="90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91"/>
      <c r="G33" s="90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91"/>
      <c r="G34" s="90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91"/>
      <c r="G35" s="90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91"/>
      <c r="G36" s="90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91"/>
      <c r="G37" s="90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91"/>
      <c r="G38" s="90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92"/>
      <c r="G39" s="99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93"/>
      <c r="G40" s="100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94"/>
      <c r="G41" s="101"/>
      <c r="H41" s="30"/>
      <c r="I41" s="39"/>
      <c r="J41" s="39"/>
      <c r="K41" s="91"/>
    </row>
    <row r="42" spans="1:11" ht="23.25" customHeight="1">
      <c r="A42" s="90"/>
      <c r="B42" s="42"/>
      <c r="C42" s="26"/>
      <c r="D42" s="27"/>
      <c r="E42" s="27"/>
      <c r="F42" s="94"/>
      <c r="G42" s="101"/>
      <c r="H42" s="30"/>
      <c r="I42" s="39"/>
      <c r="J42" s="39"/>
      <c r="K42" s="91"/>
    </row>
    <row r="43" spans="1:11" ht="23.25" customHeight="1" thickBot="1">
      <c r="A43" s="386" t="s">
        <v>573</v>
      </c>
      <c r="B43" s="95"/>
      <c r="C43" s="96"/>
      <c r="D43" s="97"/>
      <c r="E43" s="97"/>
      <c r="F43" s="98"/>
      <c r="G43" s="386"/>
      <c r="H43" s="102"/>
      <c r="I43" s="103"/>
      <c r="J43" s="103"/>
      <c r="K43" s="104"/>
    </row>
    <row r="44" spans="1:11" ht="23.2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23.25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23.2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23.2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23.25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2:11" ht="23.2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2:11" ht="23.2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2:11" ht="23.2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2:11" ht="23.2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2:11" ht="23.2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2:11" ht="23.2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2:11" ht="23.2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2:11" ht="23.2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2:11" ht="23.2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2:11" ht="23.2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2:11" ht="23.2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2:11" ht="23.2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2:11" ht="23.2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2:11" ht="23.2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2:11" ht="23.2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2:11" ht="23.25" customHeight="1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2:11" ht="23.2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2:11" ht="23.25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2:11" ht="23.25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2:11" ht="23.25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2:11" ht="23.25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2:11" ht="23.25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2:11" ht="23.25" customHeight="1"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2:11" ht="23.2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2:11" ht="23.25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2:11" ht="23.25" customHeight="1"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2:11" ht="23.25" customHeight="1"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2:11" ht="23.2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2:11" ht="23.2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2:11" ht="23.25" customHeight="1"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2:11" ht="23.25" customHeight="1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23.2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2:11" ht="23.2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2:11" ht="23.2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23.2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23.2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2:11" ht="23.2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23.2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23.2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23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23.2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23.2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23.2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23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23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23.2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2:11" ht="23.25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2:11" ht="23.2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2:11" ht="23.25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23.25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23.25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23.2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11" ht="23.25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23.25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23.25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11" ht="23.25" customHeight="1"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3.2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2:11" ht="23.2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2:11" ht="23.2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11" ht="23.2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2:11" ht="23.2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23.2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23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23.2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23.25" customHeight="1"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23.2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23.25" customHeight="1"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23.25" customHeight="1"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23.25" customHeight="1"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23.25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2:11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2:11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2:11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2:11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2:11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2:11" ht="23.25" customHeight="1"/>
    <row r="128" spans="2:11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4D5E-3C06-490C-B0F5-467ADAF67DFD}">
  <sheetPr codeName="Planilha34">
    <tabColor rgb="FF006600"/>
  </sheetPr>
  <dimension ref="A1:Y364"/>
  <sheetViews>
    <sheetView showGridLines="0" zoomScale="85" zoomScaleNormal="85" workbookViewId="0">
      <selection activeCell="R31" sqref="R31"/>
    </sheetView>
  </sheetViews>
  <sheetFormatPr defaultColWidth="0" defaultRowHeight="15"/>
  <cols>
    <col min="1" max="1" width="2.7109375" customWidth="1"/>
    <col min="2" max="2" width="35" customWidth="1"/>
    <col min="3" max="23" width="9.7109375" customWidth="1"/>
    <col min="24" max="25" width="9.140625" customWidth="1"/>
    <col min="26" max="16384" width="9.140625" hidden="1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06"/>
    </row>
    <row r="3" spans="1: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06"/>
    </row>
    <row r="4" spans="1:2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06"/>
    </row>
    <row r="5" spans="1: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/>
    </row>
    <row r="11" spans="1:25" ht="23.25" customHeight="1"/>
    <row r="12" spans="1:25" s="39" customFormat="1" ht="23.25" customHeight="1">
      <c r="A12"/>
      <c r="B12" s="340" t="s">
        <v>569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9"/>
      <c r="R12" s="49"/>
      <c r="S12" s="49"/>
      <c r="T12" s="49"/>
      <c r="U12" s="49"/>
    </row>
    <row r="13" spans="1:25" s="39" customFormat="1" ht="23.25" customHeight="1">
      <c r="A13"/>
      <c r="B13" s="664" t="s">
        <v>455</v>
      </c>
      <c r="C13" s="674" t="s">
        <v>456</v>
      </c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6"/>
      <c r="P13" s="441"/>
      <c r="Q13" s="372"/>
      <c r="R13" s="372"/>
      <c r="S13" s="372"/>
      <c r="T13" s="372"/>
      <c r="U13" s="49"/>
    </row>
    <row r="14" spans="1:25" s="39" customFormat="1" ht="23.25" customHeight="1">
      <c r="A14"/>
      <c r="B14" s="665"/>
      <c r="C14" s="389">
        <v>2006</v>
      </c>
      <c r="D14" s="389">
        <v>2007</v>
      </c>
      <c r="E14" s="389">
        <v>2008</v>
      </c>
      <c r="F14" s="389">
        <v>2009</v>
      </c>
      <c r="G14" s="389">
        <v>2010</v>
      </c>
      <c r="H14" s="389">
        <v>2011</v>
      </c>
      <c r="I14" s="389">
        <v>2012</v>
      </c>
      <c r="J14" s="390">
        <v>2013</v>
      </c>
      <c r="K14" s="391">
        <v>2014</v>
      </c>
      <c r="L14" s="391">
        <v>2015</v>
      </c>
      <c r="M14" s="391">
        <v>2016</v>
      </c>
      <c r="N14" s="391">
        <v>2017</v>
      </c>
      <c r="O14" s="550">
        <v>2018</v>
      </c>
      <c r="P14" s="442"/>
      <c r="Q14" s="255"/>
      <c r="R14" s="255"/>
      <c r="S14" s="363"/>
      <c r="T14" s="363"/>
      <c r="U14" s="373"/>
    </row>
    <row r="15" spans="1:25" s="39" customFormat="1" ht="23.25" customHeight="1">
      <c r="A15"/>
      <c r="B15" s="392" t="s">
        <v>457</v>
      </c>
      <c r="C15" s="393" t="s">
        <v>100</v>
      </c>
      <c r="D15" s="393" t="s">
        <v>100</v>
      </c>
      <c r="E15" s="393" t="s">
        <v>100</v>
      </c>
      <c r="F15" s="393" t="s">
        <v>100</v>
      </c>
      <c r="G15" s="393">
        <v>5</v>
      </c>
      <c r="H15" s="393">
        <v>9</v>
      </c>
      <c r="I15" s="393">
        <v>8</v>
      </c>
      <c r="J15" s="393">
        <v>10</v>
      </c>
      <c r="K15" s="394">
        <v>10</v>
      </c>
      <c r="L15" s="394">
        <v>10</v>
      </c>
      <c r="M15" s="395">
        <v>6</v>
      </c>
      <c r="N15" s="395">
        <v>8</v>
      </c>
      <c r="O15" s="551">
        <v>9</v>
      </c>
      <c r="P15" s="395"/>
      <c r="Q15" s="255"/>
      <c r="R15" s="255"/>
      <c r="S15" s="363"/>
      <c r="T15" s="363"/>
      <c r="U15" s="373"/>
    </row>
    <row r="16" spans="1:25" s="39" customFormat="1" ht="23.25" customHeight="1">
      <c r="A16"/>
      <c r="B16" s="396" t="s">
        <v>458</v>
      </c>
      <c r="C16" s="397" t="s">
        <v>100</v>
      </c>
      <c r="D16" s="398" t="s">
        <v>100</v>
      </c>
      <c r="E16" s="398" t="s">
        <v>100</v>
      </c>
      <c r="F16" s="398" t="s">
        <v>100</v>
      </c>
      <c r="G16" s="398">
        <v>2</v>
      </c>
      <c r="H16" s="398">
        <v>2</v>
      </c>
      <c r="I16" s="398">
        <v>2</v>
      </c>
      <c r="J16" s="398">
        <v>2</v>
      </c>
      <c r="K16" s="395">
        <v>1</v>
      </c>
      <c r="L16" s="395">
        <v>1</v>
      </c>
      <c r="M16" s="395">
        <v>1</v>
      </c>
      <c r="N16" s="395">
        <v>0</v>
      </c>
      <c r="O16" s="551">
        <v>0</v>
      </c>
      <c r="P16" s="395"/>
      <c r="Q16" s="169"/>
      <c r="R16" s="169"/>
      <c r="S16" s="169"/>
      <c r="T16" s="169"/>
      <c r="U16" s="49"/>
    </row>
    <row r="17" spans="1:21" s="39" customFormat="1" ht="23.25" customHeight="1">
      <c r="A17"/>
      <c r="B17" s="61" t="s">
        <v>459</v>
      </c>
      <c r="C17" s="397" t="s">
        <v>100</v>
      </c>
      <c r="D17" s="398" t="s">
        <v>100</v>
      </c>
      <c r="E17" s="398" t="s">
        <v>100</v>
      </c>
      <c r="F17" s="398" t="s">
        <v>100</v>
      </c>
      <c r="G17" s="398">
        <v>1</v>
      </c>
      <c r="H17" s="398">
        <v>1</v>
      </c>
      <c r="I17" s="398">
        <v>1</v>
      </c>
      <c r="J17" s="398">
        <v>2</v>
      </c>
      <c r="K17" s="395">
        <v>2</v>
      </c>
      <c r="L17" s="395">
        <v>3</v>
      </c>
      <c r="M17" s="395">
        <v>2</v>
      </c>
      <c r="N17" s="395">
        <v>3</v>
      </c>
      <c r="O17" s="551">
        <v>3</v>
      </c>
      <c r="P17" s="395"/>
      <c r="Q17" s="42"/>
      <c r="R17" s="42"/>
      <c r="S17" s="42"/>
      <c r="T17" s="42"/>
      <c r="U17" s="42"/>
    </row>
    <row r="18" spans="1:21" s="39" customFormat="1" ht="23.25" customHeight="1">
      <c r="A18"/>
      <c r="B18" s="61" t="s">
        <v>460</v>
      </c>
      <c r="C18" s="397" t="s">
        <v>100</v>
      </c>
      <c r="D18" s="398" t="s">
        <v>100</v>
      </c>
      <c r="E18" s="398" t="s">
        <v>100</v>
      </c>
      <c r="F18" s="398" t="s">
        <v>100</v>
      </c>
      <c r="G18" s="398">
        <v>2</v>
      </c>
      <c r="H18" s="398">
        <v>2</v>
      </c>
      <c r="I18" s="398">
        <v>2</v>
      </c>
      <c r="J18" s="398">
        <v>2</v>
      </c>
      <c r="K18" s="395">
        <v>1</v>
      </c>
      <c r="L18" s="395">
        <v>1</v>
      </c>
      <c r="M18" s="395">
        <v>0</v>
      </c>
      <c r="N18" s="395">
        <v>0</v>
      </c>
      <c r="O18" s="551">
        <v>1</v>
      </c>
      <c r="P18" s="395"/>
      <c r="Q18" s="42"/>
      <c r="R18" s="42"/>
      <c r="S18" s="42"/>
      <c r="T18" s="42"/>
      <c r="U18" s="42"/>
    </row>
    <row r="19" spans="1:21" s="39" customFormat="1" ht="23.25" customHeight="1">
      <c r="A19"/>
      <c r="B19" s="61" t="s">
        <v>461</v>
      </c>
      <c r="C19" s="397" t="s">
        <v>100</v>
      </c>
      <c r="D19" s="398" t="s">
        <v>100</v>
      </c>
      <c r="E19" s="398" t="s">
        <v>100</v>
      </c>
      <c r="F19" s="398" t="s">
        <v>100</v>
      </c>
      <c r="G19" s="398">
        <v>3</v>
      </c>
      <c r="H19" s="398">
        <v>4</v>
      </c>
      <c r="I19" s="398">
        <v>3</v>
      </c>
      <c r="J19" s="398">
        <v>5</v>
      </c>
      <c r="K19" s="395">
        <v>5</v>
      </c>
      <c r="L19" s="395">
        <v>5</v>
      </c>
      <c r="M19" s="395">
        <v>4</v>
      </c>
      <c r="N19" s="395">
        <v>5</v>
      </c>
      <c r="O19" s="551">
        <v>6</v>
      </c>
      <c r="P19" s="395"/>
      <c r="Q19" s="49"/>
      <c r="R19" s="49"/>
      <c r="S19" s="49"/>
      <c r="T19" s="49"/>
      <c r="U19" s="42"/>
    </row>
    <row r="20" spans="1:21" s="39" customFormat="1" ht="23.25" customHeight="1">
      <c r="A20"/>
      <c r="B20" s="61" t="s">
        <v>462</v>
      </c>
      <c r="C20" s="397" t="s">
        <v>100</v>
      </c>
      <c r="D20" s="398" t="s">
        <v>100</v>
      </c>
      <c r="E20" s="398" t="s">
        <v>100</v>
      </c>
      <c r="F20" s="398" t="s">
        <v>100</v>
      </c>
      <c r="G20" s="398" t="s">
        <v>100</v>
      </c>
      <c r="H20" s="398" t="s">
        <v>100</v>
      </c>
      <c r="I20" s="398" t="s">
        <v>100</v>
      </c>
      <c r="J20" s="398" t="s">
        <v>100</v>
      </c>
      <c r="K20" s="395" t="s">
        <v>100</v>
      </c>
      <c r="L20" s="395" t="s">
        <v>100</v>
      </c>
      <c r="M20" s="395" t="s">
        <v>100</v>
      </c>
      <c r="N20" s="395">
        <v>0</v>
      </c>
      <c r="O20" s="551">
        <v>1</v>
      </c>
      <c r="P20" s="395"/>
      <c r="Q20" s="372"/>
      <c r="R20" s="372"/>
      <c r="S20" s="372"/>
      <c r="T20" s="372"/>
      <c r="U20" s="42"/>
    </row>
    <row r="21" spans="1:21" s="39" customFormat="1" ht="23.25" customHeight="1">
      <c r="A21"/>
      <c r="B21" s="61" t="s">
        <v>463</v>
      </c>
      <c r="C21" s="397" t="s">
        <v>100</v>
      </c>
      <c r="D21" s="398" t="s">
        <v>100</v>
      </c>
      <c r="E21" s="398" t="s">
        <v>100</v>
      </c>
      <c r="F21" s="398" t="s">
        <v>100</v>
      </c>
      <c r="G21" s="398">
        <v>1</v>
      </c>
      <c r="H21" s="398">
        <v>1</v>
      </c>
      <c r="I21" s="398">
        <v>1</v>
      </c>
      <c r="J21" s="398">
        <v>1</v>
      </c>
      <c r="K21" s="395">
        <v>0</v>
      </c>
      <c r="L21" s="395">
        <v>0</v>
      </c>
      <c r="M21" s="395">
        <v>0</v>
      </c>
      <c r="N21" s="395">
        <v>0</v>
      </c>
      <c r="O21" s="551">
        <v>0</v>
      </c>
      <c r="P21" s="395"/>
      <c r="Q21" s="255"/>
      <c r="R21" s="255"/>
      <c r="S21" s="363"/>
      <c r="T21" s="363"/>
      <c r="U21" s="42"/>
    </row>
    <row r="22" spans="1:21" s="39" customFormat="1" ht="23.25" customHeight="1">
      <c r="B22" s="61" t="s">
        <v>464</v>
      </c>
      <c r="C22" s="397" t="s">
        <v>100</v>
      </c>
      <c r="D22" s="398" t="s">
        <v>100</v>
      </c>
      <c r="E22" s="398" t="s">
        <v>100</v>
      </c>
      <c r="F22" s="398" t="s">
        <v>100</v>
      </c>
      <c r="G22" s="398">
        <v>1</v>
      </c>
      <c r="H22" s="398">
        <v>1</v>
      </c>
      <c r="I22" s="398">
        <v>1</v>
      </c>
      <c r="J22" s="398">
        <v>2</v>
      </c>
      <c r="K22" s="395">
        <v>2</v>
      </c>
      <c r="L22" s="395">
        <v>1</v>
      </c>
      <c r="M22" s="395">
        <v>2</v>
      </c>
      <c r="N22" s="395">
        <v>2</v>
      </c>
      <c r="O22" s="551">
        <v>2</v>
      </c>
      <c r="P22" s="395"/>
      <c r="Q22" s="255"/>
      <c r="R22" s="255"/>
      <c r="S22" s="363"/>
      <c r="T22" s="363"/>
      <c r="U22" s="42"/>
    </row>
    <row r="23" spans="1:21" s="39" customFormat="1" ht="23.25" customHeight="1">
      <c r="B23" s="307" t="s">
        <v>402</v>
      </c>
      <c r="C23" s="399" t="s">
        <v>100</v>
      </c>
      <c r="D23" s="400" t="s">
        <v>100</v>
      </c>
      <c r="E23" s="400" t="s">
        <v>100</v>
      </c>
      <c r="F23" s="400" t="s">
        <v>100</v>
      </c>
      <c r="G23" s="400" t="s">
        <v>100</v>
      </c>
      <c r="H23" s="400" t="s">
        <v>100</v>
      </c>
      <c r="I23" s="400" t="s">
        <v>100</v>
      </c>
      <c r="J23" s="400" t="s">
        <v>100</v>
      </c>
      <c r="K23" s="400">
        <v>1</v>
      </c>
      <c r="L23" s="400">
        <v>1</v>
      </c>
      <c r="M23" s="400">
        <v>0</v>
      </c>
      <c r="N23" s="400">
        <v>0</v>
      </c>
      <c r="O23" s="552">
        <v>0</v>
      </c>
      <c r="P23" s="398"/>
      <c r="Q23" s="255"/>
      <c r="R23" s="255"/>
      <c r="S23" s="363"/>
      <c r="T23" s="363"/>
      <c r="U23" s="42"/>
    </row>
    <row r="24" spans="1:21" s="39" customFormat="1" ht="23.25" customHeight="1">
      <c r="B24" s="401" t="s">
        <v>10</v>
      </c>
      <c r="C24" s="402">
        <f>SUM(C15:C23)</f>
        <v>0</v>
      </c>
      <c r="D24" s="403">
        <f t="shared" ref="D24:I24" si="0">SUM(D15:D22)</f>
        <v>0</v>
      </c>
      <c r="E24" s="403">
        <f t="shared" si="0"/>
        <v>0</v>
      </c>
      <c r="F24" s="403">
        <f t="shared" si="0"/>
        <v>0</v>
      </c>
      <c r="G24" s="403">
        <f t="shared" si="0"/>
        <v>15</v>
      </c>
      <c r="H24" s="403">
        <f t="shared" si="0"/>
        <v>20</v>
      </c>
      <c r="I24" s="403">
        <f t="shared" si="0"/>
        <v>18</v>
      </c>
      <c r="J24" s="403">
        <f>SUM(J15:J22)</f>
        <v>24</v>
      </c>
      <c r="K24" s="403">
        <f>SUM(K15:K23)</f>
        <v>22</v>
      </c>
      <c r="L24" s="403">
        <f>SUM(L15:L23)</f>
        <v>22</v>
      </c>
      <c r="M24" s="403">
        <f>SUM(M15:M22)</f>
        <v>15</v>
      </c>
      <c r="N24" s="403">
        <f>SUM(N15:N22)</f>
        <v>18</v>
      </c>
      <c r="O24" s="553">
        <f>SUM(O15:O22)</f>
        <v>22</v>
      </c>
      <c r="P24" s="443"/>
      <c r="Q24" s="169"/>
      <c r="R24" s="169"/>
      <c r="S24" s="169"/>
      <c r="T24" s="169"/>
      <c r="U24" s="42"/>
    </row>
    <row r="25" spans="1:21" s="39" customFormat="1" ht="23.25" customHeight="1">
      <c r="B25" s="459" t="s">
        <v>11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2"/>
      <c r="R25" s="42"/>
      <c r="S25" s="42"/>
      <c r="T25" s="42"/>
      <c r="U25" s="42"/>
    </row>
    <row r="26" spans="1:21" s="39" customFormat="1" ht="23.25" customHeight="1">
      <c r="B26" s="70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2"/>
      <c r="R26" s="42"/>
      <c r="S26" s="42"/>
      <c r="T26" s="42"/>
      <c r="U26" s="42"/>
    </row>
    <row r="27" spans="1:21" s="39" customFormat="1" ht="23.25" customHeight="1">
      <c r="B27" s="340" t="s">
        <v>570</v>
      </c>
      <c r="C27" s="405"/>
      <c r="D27" s="406"/>
      <c r="E27" s="406"/>
      <c r="F27" s="406"/>
      <c r="G27" s="406"/>
      <c r="H27" s="406"/>
      <c r="I27" s="33"/>
      <c r="J27" s="33"/>
      <c r="K27" s="33"/>
      <c r="L27" s="33"/>
      <c r="M27" s="33"/>
      <c r="N27" s="33"/>
      <c r="O27" s="33"/>
      <c r="P27" s="33"/>
      <c r="Q27" s="49"/>
      <c r="R27" s="49"/>
      <c r="S27" s="49"/>
      <c r="T27" s="49"/>
      <c r="U27" s="42"/>
    </row>
    <row r="28" spans="1:21" s="39" customFormat="1" ht="23.25" customHeight="1">
      <c r="B28" s="677" t="s">
        <v>455</v>
      </c>
      <c r="C28" s="674" t="s">
        <v>465</v>
      </c>
      <c r="D28" s="675"/>
      <c r="E28" s="675"/>
      <c r="F28" s="675"/>
      <c r="G28" s="675"/>
      <c r="H28" s="675"/>
      <c r="I28" s="675"/>
      <c r="J28" s="675"/>
      <c r="K28" s="675"/>
      <c r="L28" s="675"/>
      <c r="M28" s="675"/>
      <c r="N28" s="675"/>
      <c r="O28" s="676"/>
      <c r="P28" s="441"/>
      <c r="Q28" s="372"/>
      <c r="R28" s="372"/>
      <c r="S28" s="372"/>
      <c r="T28" s="372"/>
      <c r="U28" s="42"/>
    </row>
    <row r="29" spans="1:21" s="39" customFormat="1" ht="23.25" customHeight="1">
      <c r="B29" s="678"/>
      <c r="C29" s="389">
        <v>2006</v>
      </c>
      <c r="D29" s="389">
        <v>2007</v>
      </c>
      <c r="E29" s="389">
        <v>2008</v>
      </c>
      <c r="F29" s="389">
        <v>2009</v>
      </c>
      <c r="G29" s="389">
        <v>2010</v>
      </c>
      <c r="H29" s="389">
        <v>2011</v>
      </c>
      <c r="I29" s="389">
        <v>2012</v>
      </c>
      <c r="J29" s="390">
        <v>2013</v>
      </c>
      <c r="K29" s="391">
        <v>2014</v>
      </c>
      <c r="L29" s="391">
        <v>2015</v>
      </c>
      <c r="M29" s="391">
        <v>2016</v>
      </c>
      <c r="N29" s="390">
        <v>2017</v>
      </c>
      <c r="O29" s="566">
        <v>2018</v>
      </c>
      <c r="P29" s="442"/>
      <c r="Q29" s="255"/>
      <c r="R29" s="255"/>
      <c r="S29" s="363"/>
      <c r="T29" s="363"/>
      <c r="U29" s="42"/>
    </row>
    <row r="30" spans="1:21" s="39" customFormat="1" ht="23.25" customHeight="1">
      <c r="B30" s="407" t="s">
        <v>457</v>
      </c>
      <c r="C30" s="408">
        <v>11</v>
      </c>
      <c r="D30" s="409">
        <v>11</v>
      </c>
      <c r="E30" s="409">
        <v>15</v>
      </c>
      <c r="F30" s="409">
        <v>18</v>
      </c>
      <c r="G30" s="409">
        <v>20</v>
      </c>
      <c r="H30" s="409">
        <v>21</v>
      </c>
      <c r="I30" s="409">
        <v>21</v>
      </c>
      <c r="J30" s="409">
        <v>28</v>
      </c>
      <c r="K30" s="409">
        <v>28</v>
      </c>
      <c r="L30" s="409">
        <v>28</v>
      </c>
      <c r="M30" s="409">
        <v>28</v>
      </c>
      <c r="N30" s="409">
        <v>31</v>
      </c>
      <c r="O30" s="567">
        <v>31</v>
      </c>
      <c r="P30" s="411"/>
      <c r="Q30" s="255"/>
      <c r="R30" s="255"/>
      <c r="S30" s="363"/>
      <c r="T30" s="363"/>
      <c r="U30" s="42"/>
    </row>
    <row r="31" spans="1:21" s="39" customFormat="1" ht="23.25" customHeight="1">
      <c r="B31" s="410" t="s">
        <v>458</v>
      </c>
      <c r="C31" s="305">
        <v>5</v>
      </c>
      <c r="D31" s="411">
        <v>5</v>
      </c>
      <c r="E31" s="411">
        <v>9</v>
      </c>
      <c r="F31" s="411">
        <v>9</v>
      </c>
      <c r="G31" s="411">
        <v>10</v>
      </c>
      <c r="H31" s="411">
        <v>11</v>
      </c>
      <c r="I31" s="411">
        <v>12</v>
      </c>
      <c r="J31" s="411">
        <v>17</v>
      </c>
      <c r="K31" s="411">
        <v>14</v>
      </c>
      <c r="L31" s="411">
        <v>14</v>
      </c>
      <c r="M31" s="411">
        <v>15</v>
      </c>
      <c r="N31" s="411">
        <v>15</v>
      </c>
      <c r="O31" s="568">
        <v>15</v>
      </c>
      <c r="P31" s="411"/>
      <c r="Q31" s="255"/>
      <c r="R31" s="255"/>
      <c r="S31" s="363"/>
      <c r="T31" s="363"/>
      <c r="U31" s="42"/>
    </row>
    <row r="32" spans="1:21" s="39" customFormat="1" ht="23.25" customHeight="1">
      <c r="B32" s="307" t="s">
        <v>459</v>
      </c>
      <c r="C32" s="305">
        <v>0</v>
      </c>
      <c r="D32" s="411">
        <v>1</v>
      </c>
      <c r="E32" s="411">
        <v>3</v>
      </c>
      <c r="F32" s="411">
        <v>4</v>
      </c>
      <c r="G32" s="411">
        <v>5</v>
      </c>
      <c r="H32" s="411">
        <v>5</v>
      </c>
      <c r="I32" s="411">
        <v>6</v>
      </c>
      <c r="J32" s="411">
        <v>7</v>
      </c>
      <c r="K32" s="411">
        <v>8</v>
      </c>
      <c r="L32" s="411">
        <v>8</v>
      </c>
      <c r="M32" s="411">
        <v>10</v>
      </c>
      <c r="N32" s="411">
        <v>11</v>
      </c>
      <c r="O32" s="568">
        <v>11</v>
      </c>
      <c r="P32" s="411"/>
      <c r="Q32" s="169"/>
      <c r="R32" s="169"/>
      <c r="S32" s="169"/>
      <c r="T32" s="169"/>
      <c r="U32" s="42"/>
    </row>
    <row r="33" spans="2:21" s="39" customFormat="1" ht="23.25" customHeight="1">
      <c r="B33" s="307" t="s">
        <v>460</v>
      </c>
      <c r="C33" s="305">
        <v>0</v>
      </c>
      <c r="D33" s="411">
        <v>0</v>
      </c>
      <c r="E33" s="411">
        <v>3</v>
      </c>
      <c r="F33" s="411">
        <v>5</v>
      </c>
      <c r="G33" s="411">
        <v>7</v>
      </c>
      <c r="H33" s="411">
        <v>8</v>
      </c>
      <c r="I33" s="411">
        <v>8</v>
      </c>
      <c r="J33" s="411">
        <v>13</v>
      </c>
      <c r="K33" s="411">
        <v>14</v>
      </c>
      <c r="L33" s="411">
        <v>16</v>
      </c>
      <c r="M33" s="411">
        <v>22</v>
      </c>
      <c r="N33" s="411">
        <v>23</v>
      </c>
      <c r="O33" s="568">
        <v>23</v>
      </c>
      <c r="P33" s="411"/>
      <c r="Q33" s="169"/>
      <c r="R33" s="169"/>
      <c r="S33" s="169"/>
      <c r="T33" s="169"/>
      <c r="U33" s="42"/>
    </row>
    <row r="34" spans="2:21" s="39" customFormat="1" ht="23.25" customHeight="1">
      <c r="B34" s="307" t="s">
        <v>461</v>
      </c>
      <c r="C34" s="305">
        <v>12</v>
      </c>
      <c r="D34" s="411">
        <v>13</v>
      </c>
      <c r="E34" s="411">
        <v>15</v>
      </c>
      <c r="F34" s="411">
        <v>24</v>
      </c>
      <c r="G34" s="411">
        <v>29</v>
      </c>
      <c r="H34" s="411">
        <v>30</v>
      </c>
      <c r="I34" s="411">
        <v>34</v>
      </c>
      <c r="J34" s="411">
        <v>37</v>
      </c>
      <c r="K34" s="411">
        <v>43</v>
      </c>
      <c r="L34" s="411">
        <v>46</v>
      </c>
      <c r="M34" s="411">
        <v>52</v>
      </c>
      <c r="N34" s="411">
        <v>55</v>
      </c>
      <c r="O34" s="568">
        <v>54</v>
      </c>
      <c r="P34" s="411"/>
      <c r="Q34" s="169"/>
      <c r="R34" s="169"/>
      <c r="S34" s="169"/>
      <c r="T34" s="169"/>
      <c r="U34" s="42"/>
    </row>
    <row r="35" spans="2:21" s="39" customFormat="1" ht="23.25" customHeight="1">
      <c r="B35" s="307" t="s">
        <v>462</v>
      </c>
      <c r="C35" s="305">
        <v>0</v>
      </c>
      <c r="D35" s="411">
        <v>3</v>
      </c>
      <c r="E35" s="411">
        <v>4</v>
      </c>
      <c r="F35" s="411">
        <v>4</v>
      </c>
      <c r="G35" s="289">
        <v>6</v>
      </c>
      <c r="H35" s="289">
        <v>7</v>
      </c>
      <c r="I35" s="289">
        <v>9</v>
      </c>
      <c r="J35" s="411">
        <v>10</v>
      </c>
      <c r="K35" s="411">
        <v>8</v>
      </c>
      <c r="L35" s="411">
        <v>10</v>
      </c>
      <c r="M35" s="411">
        <v>16</v>
      </c>
      <c r="N35" s="411">
        <v>19</v>
      </c>
      <c r="O35" s="568">
        <v>19</v>
      </c>
      <c r="P35" s="411"/>
      <c r="Q35" s="49"/>
      <c r="R35" s="49"/>
      <c r="S35" s="49"/>
      <c r="T35" s="49"/>
      <c r="U35" s="42"/>
    </row>
    <row r="36" spans="2:21" s="39" customFormat="1" ht="23.25" customHeight="1">
      <c r="B36" s="307" t="s">
        <v>463</v>
      </c>
      <c r="C36" s="305">
        <v>0</v>
      </c>
      <c r="D36" s="411">
        <v>2</v>
      </c>
      <c r="E36" s="411">
        <v>3</v>
      </c>
      <c r="F36" s="411">
        <v>3</v>
      </c>
      <c r="G36" s="411">
        <v>5</v>
      </c>
      <c r="H36" s="411">
        <v>5</v>
      </c>
      <c r="I36" s="411">
        <v>3</v>
      </c>
      <c r="J36" s="411">
        <v>8</v>
      </c>
      <c r="K36" s="411">
        <v>5</v>
      </c>
      <c r="L36" s="411">
        <v>6</v>
      </c>
      <c r="M36" s="411">
        <v>7</v>
      </c>
      <c r="N36" s="411">
        <v>10</v>
      </c>
      <c r="O36" s="568">
        <v>10</v>
      </c>
      <c r="P36" s="411"/>
      <c r="Q36" s="372"/>
      <c r="R36" s="372"/>
      <c r="S36" s="372"/>
      <c r="T36" s="372"/>
      <c r="U36" s="42"/>
    </row>
    <row r="37" spans="2:21" s="39" customFormat="1" ht="23.25" customHeight="1">
      <c r="B37" s="307" t="s">
        <v>464</v>
      </c>
      <c r="C37" s="412">
        <v>3</v>
      </c>
      <c r="D37" s="413">
        <v>1</v>
      </c>
      <c r="E37" s="413">
        <v>3</v>
      </c>
      <c r="F37" s="413">
        <v>3</v>
      </c>
      <c r="G37" s="413">
        <v>5</v>
      </c>
      <c r="H37" s="413">
        <v>5</v>
      </c>
      <c r="I37" s="413">
        <v>5</v>
      </c>
      <c r="J37" s="413">
        <v>7</v>
      </c>
      <c r="K37" s="413">
        <v>7</v>
      </c>
      <c r="L37" s="413">
        <v>8</v>
      </c>
      <c r="M37" s="413">
        <v>11</v>
      </c>
      <c r="N37" s="413">
        <v>12</v>
      </c>
      <c r="O37" s="569">
        <v>12</v>
      </c>
      <c r="P37" s="411"/>
      <c r="Q37" s="255"/>
      <c r="R37" s="255"/>
      <c r="S37" s="363"/>
      <c r="T37" s="363"/>
      <c r="U37" s="42"/>
    </row>
    <row r="38" spans="2:21" s="39" customFormat="1" ht="23.25" customHeight="1">
      <c r="B38" s="401" t="s">
        <v>10</v>
      </c>
      <c r="C38" s="402">
        <f t="shared" ref="C38:I38" si="1">SUM(C30:C37)</f>
        <v>31</v>
      </c>
      <c r="D38" s="403">
        <f t="shared" si="1"/>
        <v>36</v>
      </c>
      <c r="E38" s="403">
        <f t="shared" si="1"/>
        <v>55</v>
      </c>
      <c r="F38" s="403">
        <f t="shared" si="1"/>
        <v>70</v>
      </c>
      <c r="G38" s="403">
        <f t="shared" si="1"/>
        <v>87</v>
      </c>
      <c r="H38" s="403">
        <f t="shared" si="1"/>
        <v>92</v>
      </c>
      <c r="I38" s="403">
        <f t="shared" si="1"/>
        <v>98</v>
      </c>
      <c r="J38" s="403">
        <f t="shared" ref="J38:O38" si="2">SUM(J30:J37)</f>
        <v>127</v>
      </c>
      <c r="K38" s="403">
        <f t="shared" si="2"/>
        <v>127</v>
      </c>
      <c r="L38" s="403">
        <f t="shared" si="2"/>
        <v>136</v>
      </c>
      <c r="M38" s="403">
        <f t="shared" si="2"/>
        <v>161</v>
      </c>
      <c r="N38" s="403">
        <f t="shared" si="2"/>
        <v>176</v>
      </c>
      <c r="O38" s="553">
        <f t="shared" si="2"/>
        <v>175</v>
      </c>
      <c r="P38" s="443"/>
      <c r="Q38" s="255"/>
      <c r="R38" s="255"/>
      <c r="S38" s="363"/>
      <c r="T38" s="363"/>
      <c r="U38" s="42"/>
    </row>
    <row r="39" spans="2:21" s="39" customFormat="1" ht="23.25" customHeight="1">
      <c r="B39" s="459" t="s">
        <v>11</v>
      </c>
      <c r="C39" s="372"/>
      <c r="D39" s="372"/>
      <c r="E39" s="372"/>
      <c r="F39" s="372"/>
      <c r="G39" s="372"/>
      <c r="H39" s="372"/>
      <c r="I39" s="33"/>
      <c r="J39" s="33"/>
      <c r="K39" s="33"/>
      <c r="L39" s="33"/>
      <c r="M39" s="33"/>
      <c r="N39" s="33"/>
      <c r="O39" s="33"/>
      <c r="P39" s="33"/>
      <c r="Q39" s="255"/>
      <c r="R39" s="255"/>
      <c r="S39" s="363"/>
      <c r="T39" s="363"/>
      <c r="U39" s="42"/>
    </row>
    <row r="40" spans="2:21" s="39" customFormat="1" ht="23.25" customHeight="1"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169"/>
      <c r="R40" s="169"/>
      <c r="S40" s="169"/>
      <c r="T40" s="169"/>
      <c r="U40" s="42"/>
    </row>
    <row r="41" spans="2:21" s="39" customFormat="1" ht="23.25" customHeight="1">
      <c r="B41" s="414" t="s">
        <v>571</v>
      </c>
      <c r="C41" s="415"/>
      <c r="D41" s="23"/>
      <c r="E41" s="23"/>
      <c r="F41" s="23"/>
      <c r="G41" s="23"/>
      <c r="H41" s="23"/>
      <c r="I41" s="416"/>
      <c r="J41" s="416"/>
      <c r="K41" s="416"/>
      <c r="L41" s="416"/>
      <c r="M41" s="416"/>
      <c r="N41" s="416"/>
      <c r="O41" s="416"/>
      <c r="P41" s="416"/>
      <c r="Q41" s="169"/>
      <c r="R41" s="169"/>
      <c r="S41" s="169"/>
      <c r="T41" s="169"/>
      <c r="U41" s="42"/>
    </row>
    <row r="42" spans="2:21" s="39" customFormat="1" ht="23.25" customHeight="1">
      <c r="B42" s="664" t="s">
        <v>455</v>
      </c>
      <c r="C42" s="674" t="s">
        <v>465</v>
      </c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6"/>
      <c r="P42" s="441"/>
      <c r="Q42" s="169"/>
      <c r="R42" s="169"/>
      <c r="S42" s="169"/>
      <c r="T42" s="169"/>
      <c r="U42" s="42"/>
    </row>
    <row r="43" spans="2:21" s="39" customFormat="1" ht="23.25" customHeight="1">
      <c r="B43" s="665"/>
      <c r="C43" s="417">
        <v>2006</v>
      </c>
      <c r="D43" s="389">
        <v>2007</v>
      </c>
      <c r="E43" s="389">
        <v>2008</v>
      </c>
      <c r="F43" s="389">
        <v>2009</v>
      </c>
      <c r="G43" s="389">
        <v>2010</v>
      </c>
      <c r="H43" s="389">
        <v>2011</v>
      </c>
      <c r="I43" s="389">
        <v>2012</v>
      </c>
      <c r="J43" s="418">
        <v>2013</v>
      </c>
      <c r="K43" s="391">
        <v>2014</v>
      </c>
      <c r="L43" s="391">
        <v>2015</v>
      </c>
      <c r="M43" s="391">
        <v>2016</v>
      </c>
      <c r="N43" s="390">
        <v>2017</v>
      </c>
      <c r="O43" s="550">
        <v>2018</v>
      </c>
      <c r="P43" s="442"/>
      <c r="Q43" s="42"/>
      <c r="R43" s="42"/>
      <c r="S43" s="42"/>
      <c r="T43" s="42"/>
      <c r="U43" s="42"/>
    </row>
    <row r="44" spans="2:21" s="39" customFormat="1" ht="23.25" customHeight="1">
      <c r="B44" s="392" t="s">
        <v>457</v>
      </c>
      <c r="C44" s="570">
        <f t="shared" ref="C44:M52" si="3">IF(ISERROR(C30*100/C$38),"-",(C30*100/C$38))</f>
        <v>35.483870967741936</v>
      </c>
      <c r="D44" s="571">
        <f t="shared" si="3"/>
        <v>30.555555555555557</v>
      </c>
      <c r="E44" s="571">
        <f t="shared" si="3"/>
        <v>27.272727272727273</v>
      </c>
      <c r="F44" s="571">
        <f t="shared" si="3"/>
        <v>25.714285714285715</v>
      </c>
      <c r="G44" s="571">
        <f t="shared" si="3"/>
        <v>22.988505747126435</v>
      </c>
      <c r="H44" s="571">
        <f t="shared" si="3"/>
        <v>22.826086956521738</v>
      </c>
      <c r="I44" s="571">
        <f t="shared" si="3"/>
        <v>21.428571428571427</v>
      </c>
      <c r="J44" s="571">
        <f t="shared" si="3"/>
        <v>22.047244094488189</v>
      </c>
      <c r="K44" s="571">
        <f t="shared" si="3"/>
        <v>22.047244094488189</v>
      </c>
      <c r="L44" s="571">
        <f t="shared" si="3"/>
        <v>20.588235294117649</v>
      </c>
      <c r="M44" s="571">
        <f t="shared" si="3"/>
        <v>17.391304347826086</v>
      </c>
      <c r="N44" s="571">
        <f t="shared" ref="N44:N52" si="4">IF(ISERROR(N30*100/N$38),"-",(N30*100/N$38))</f>
        <v>17.613636363636363</v>
      </c>
      <c r="O44" s="577">
        <f t="shared" ref="O44:O51" si="5">IF(ISERROR(O30*100/O$38),"-",(O30*100/O$38))</f>
        <v>17.714285714285715</v>
      </c>
      <c r="P44" s="411"/>
      <c r="Q44" s="372"/>
      <c r="R44" s="372"/>
      <c r="S44" s="372"/>
      <c r="T44" s="372"/>
      <c r="U44" s="42"/>
    </row>
    <row r="45" spans="2:21" s="39" customFormat="1" ht="23.25" customHeight="1">
      <c r="B45" s="396" t="s">
        <v>458</v>
      </c>
      <c r="C45" s="572">
        <f t="shared" si="3"/>
        <v>16.129032258064516</v>
      </c>
      <c r="D45" s="573">
        <f t="shared" si="3"/>
        <v>13.888888888888889</v>
      </c>
      <c r="E45" s="573">
        <f t="shared" si="3"/>
        <v>16.363636363636363</v>
      </c>
      <c r="F45" s="573">
        <f t="shared" si="3"/>
        <v>12.857142857142858</v>
      </c>
      <c r="G45" s="573">
        <f t="shared" si="3"/>
        <v>11.494252873563218</v>
      </c>
      <c r="H45" s="573">
        <f t="shared" si="3"/>
        <v>11.956521739130435</v>
      </c>
      <c r="I45" s="573">
        <f t="shared" si="3"/>
        <v>12.244897959183673</v>
      </c>
      <c r="J45" s="573">
        <f t="shared" si="3"/>
        <v>13.385826771653543</v>
      </c>
      <c r="K45" s="573">
        <f t="shared" si="3"/>
        <v>11.023622047244094</v>
      </c>
      <c r="L45" s="573">
        <f t="shared" si="3"/>
        <v>10.294117647058824</v>
      </c>
      <c r="M45" s="573">
        <f t="shared" si="3"/>
        <v>9.316770186335404</v>
      </c>
      <c r="N45" s="573">
        <f t="shared" si="4"/>
        <v>8.5227272727272734</v>
      </c>
      <c r="O45" s="578">
        <f t="shared" si="5"/>
        <v>8.5714285714285712</v>
      </c>
      <c r="P45" s="411"/>
      <c r="Q45" s="366"/>
      <c r="R45" s="366"/>
      <c r="S45" s="255"/>
      <c r="T45" s="255"/>
      <c r="U45" s="47"/>
    </row>
    <row r="46" spans="2:21" s="39" customFormat="1" ht="23.25" customHeight="1">
      <c r="B46" s="61" t="s">
        <v>459</v>
      </c>
      <c r="C46" s="572">
        <f t="shared" si="3"/>
        <v>0</v>
      </c>
      <c r="D46" s="573">
        <f t="shared" si="3"/>
        <v>2.7777777777777777</v>
      </c>
      <c r="E46" s="573">
        <f t="shared" si="3"/>
        <v>5.4545454545454541</v>
      </c>
      <c r="F46" s="573">
        <f t="shared" si="3"/>
        <v>5.7142857142857144</v>
      </c>
      <c r="G46" s="573">
        <f t="shared" si="3"/>
        <v>5.7471264367816088</v>
      </c>
      <c r="H46" s="573">
        <f t="shared" si="3"/>
        <v>5.4347826086956523</v>
      </c>
      <c r="I46" s="573">
        <f t="shared" si="3"/>
        <v>6.1224489795918364</v>
      </c>
      <c r="J46" s="573">
        <f t="shared" si="3"/>
        <v>5.5118110236220472</v>
      </c>
      <c r="K46" s="573">
        <f t="shared" si="3"/>
        <v>6.2992125984251972</v>
      </c>
      <c r="L46" s="573">
        <f t="shared" si="3"/>
        <v>5.882352941176471</v>
      </c>
      <c r="M46" s="573">
        <f t="shared" si="3"/>
        <v>6.2111801242236027</v>
      </c>
      <c r="N46" s="573">
        <f t="shared" si="4"/>
        <v>6.25</v>
      </c>
      <c r="O46" s="578">
        <f t="shared" si="5"/>
        <v>6.2857142857142856</v>
      </c>
      <c r="P46" s="411"/>
      <c r="Q46" s="366"/>
      <c r="R46" s="366"/>
      <c r="S46" s="255"/>
      <c r="T46" s="255"/>
      <c r="U46" s="47"/>
    </row>
    <row r="47" spans="2:21" s="39" customFormat="1" ht="23.25" customHeight="1">
      <c r="B47" s="61" t="s">
        <v>460</v>
      </c>
      <c r="C47" s="572">
        <f t="shared" si="3"/>
        <v>0</v>
      </c>
      <c r="D47" s="573">
        <f t="shared" si="3"/>
        <v>0</v>
      </c>
      <c r="E47" s="573">
        <f t="shared" si="3"/>
        <v>5.4545454545454541</v>
      </c>
      <c r="F47" s="573">
        <f t="shared" si="3"/>
        <v>7.1428571428571432</v>
      </c>
      <c r="G47" s="573">
        <f t="shared" si="3"/>
        <v>8.0459770114942533</v>
      </c>
      <c r="H47" s="573">
        <f t="shared" si="3"/>
        <v>8.695652173913043</v>
      </c>
      <c r="I47" s="573">
        <f t="shared" si="3"/>
        <v>8.1632653061224492</v>
      </c>
      <c r="J47" s="573">
        <f t="shared" si="3"/>
        <v>10.236220472440944</v>
      </c>
      <c r="K47" s="573">
        <f t="shared" si="3"/>
        <v>11.023622047244094</v>
      </c>
      <c r="L47" s="573">
        <f t="shared" si="3"/>
        <v>11.764705882352942</v>
      </c>
      <c r="M47" s="573">
        <f t="shared" si="3"/>
        <v>13.664596273291925</v>
      </c>
      <c r="N47" s="573">
        <f t="shared" si="4"/>
        <v>13.068181818181818</v>
      </c>
      <c r="O47" s="578">
        <f t="shared" si="5"/>
        <v>13.142857142857142</v>
      </c>
      <c r="P47" s="411"/>
      <c r="Q47" s="363"/>
      <c r="R47" s="363"/>
      <c r="S47" s="255"/>
      <c r="T47" s="255"/>
      <c r="U47" s="42"/>
    </row>
    <row r="48" spans="2:21" s="39" customFormat="1" ht="23.25" customHeight="1">
      <c r="B48" s="61" t="s">
        <v>461</v>
      </c>
      <c r="C48" s="572">
        <f t="shared" si="3"/>
        <v>38.70967741935484</v>
      </c>
      <c r="D48" s="573">
        <f t="shared" si="3"/>
        <v>36.111111111111114</v>
      </c>
      <c r="E48" s="573">
        <f t="shared" si="3"/>
        <v>27.272727272727273</v>
      </c>
      <c r="F48" s="573">
        <f t="shared" si="3"/>
        <v>34.285714285714285</v>
      </c>
      <c r="G48" s="573">
        <f t="shared" si="3"/>
        <v>33.333333333333336</v>
      </c>
      <c r="H48" s="573">
        <f t="shared" si="3"/>
        <v>32.608695652173914</v>
      </c>
      <c r="I48" s="573">
        <f t="shared" si="3"/>
        <v>34.693877551020407</v>
      </c>
      <c r="J48" s="573">
        <f t="shared" si="3"/>
        <v>29.133858267716537</v>
      </c>
      <c r="K48" s="573">
        <f t="shared" si="3"/>
        <v>33.85826771653543</v>
      </c>
      <c r="L48" s="573">
        <f t="shared" si="3"/>
        <v>33.823529411764703</v>
      </c>
      <c r="M48" s="573">
        <f t="shared" si="3"/>
        <v>32.298136645962735</v>
      </c>
      <c r="N48" s="573">
        <f t="shared" si="4"/>
        <v>31.25</v>
      </c>
      <c r="O48" s="578">
        <f t="shared" si="5"/>
        <v>30.857142857142858</v>
      </c>
      <c r="P48" s="411"/>
      <c r="Q48" s="169"/>
      <c r="R48" s="169"/>
      <c r="S48" s="169"/>
      <c r="T48" s="169"/>
      <c r="U48" s="42"/>
    </row>
    <row r="49" spans="1:22" s="39" customFormat="1" ht="23.25" customHeight="1">
      <c r="B49" s="61" t="s">
        <v>462</v>
      </c>
      <c r="C49" s="572">
        <f t="shared" si="3"/>
        <v>0</v>
      </c>
      <c r="D49" s="573">
        <f t="shared" si="3"/>
        <v>8.3333333333333339</v>
      </c>
      <c r="E49" s="573">
        <f t="shared" si="3"/>
        <v>7.2727272727272725</v>
      </c>
      <c r="F49" s="573">
        <f t="shared" si="3"/>
        <v>5.7142857142857144</v>
      </c>
      <c r="G49" s="574">
        <f t="shared" si="3"/>
        <v>6.8965517241379306</v>
      </c>
      <c r="H49" s="574">
        <f t="shared" si="3"/>
        <v>7.6086956521739131</v>
      </c>
      <c r="I49" s="574">
        <f t="shared" si="3"/>
        <v>9.183673469387756</v>
      </c>
      <c r="J49" s="574">
        <f t="shared" si="3"/>
        <v>7.8740157480314963</v>
      </c>
      <c r="K49" s="574">
        <f t="shared" si="3"/>
        <v>6.2992125984251972</v>
      </c>
      <c r="L49" s="574">
        <f t="shared" si="3"/>
        <v>7.3529411764705879</v>
      </c>
      <c r="M49" s="574">
        <f t="shared" si="3"/>
        <v>9.9378881987577632</v>
      </c>
      <c r="N49" s="573">
        <f t="shared" si="4"/>
        <v>10.795454545454545</v>
      </c>
      <c r="O49" s="578">
        <f t="shared" si="5"/>
        <v>10.857142857142858</v>
      </c>
      <c r="P49" s="411"/>
      <c r="Q49" s="42"/>
      <c r="R49" s="42"/>
      <c r="S49" s="42"/>
      <c r="T49" s="42"/>
      <c r="U49" s="42"/>
    </row>
    <row r="50" spans="1:22" s="39" customFormat="1" ht="23.25" customHeight="1">
      <c r="B50" s="61" t="s">
        <v>463</v>
      </c>
      <c r="C50" s="572">
        <f t="shared" si="3"/>
        <v>0</v>
      </c>
      <c r="D50" s="573">
        <f t="shared" si="3"/>
        <v>5.5555555555555554</v>
      </c>
      <c r="E50" s="573">
        <f t="shared" si="3"/>
        <v>5.4545454545454541</v>
      </c>
      <c r="F50" s="573">
        <f t="shared" si="3"/>
        <v>4.2857142857142856</v>
      </c>
      <c r="G50" s="573">
        <f t="shared" si="3"/>
        <v>5.7471264367816088</v>
      </c>
      <c r="H50" s="573">
        <f t="shared" si="3"/>
        <v>5.4347826086956523</v>
      </c>
      <c r="I50" s="573">
        <f t="shared" si="3"/>
        <v>3.0612244897959182</v>
      </c>
      <c r="J50" s="573">
        <f t="shared" si="3"/>
        <v>6.2992125984251972</v>
      </c>
      <c r="K50" s="573">
        <f t="shared" si="3"/>
        <v>3.9370078740157481</v>
      </c>
      <c r="L50" s="573">
        <f t="shared" si="3"/>
        <v>4.4117647058823533</v>
      </c>
      <c r="M50" s="573">
        <f t="shared" si="3"/>
        <v>4.3478260869565215</v>
      </c>
      <c r="N50" s="573">
        <f t="shared" si="4"/>
        <v>5.6818181818181817</v>
      </c>
      <c r="O50" s="578">
        <f t="shared" si="5"/>
        <v>5.7142857142857144</v>
      </c>
      <c r="P50" s="411"/>
      <c r="Q50" s="42"/>
      <c r="R50" s="42"/>
      <c r="S50" s="42"/>
      <c r="T50" s="42"/>
      <c r="U50" s="42"/>
    </row>
    <row r="51" spans="1:22" s="39" customFormat="1" ht="23.25" customHeight="1">
      <c r="B51" s="61" t="s">
        <v>464</v>
      </c>
      <c r="C51" s="575">
        <f t="shared" si="3"/>
        <v>9.67741935483871</v>
      </c>
      <c r="D51" s="576">
        <f t="shared" si="3"/>
        <v>2.7777777777777777</v>
      </c>
      <c r="E51" s="576">
        <f t="shared" si="3"/>
        <v>5.4545454545454541</v>
      </c>
      <c r="F51" s="576">
        <f t="shared" si="3"/>
        <v>4.2857142857142856</v>
      </c>
      <c r="G51" s="576">
        <f t="shared" si="3"/>
        <v>5.7471264367816088</v>
      </c>
      <c r="H51" s="576">
        <f t="shared" si="3"/>
        <v>5.4347826086956523</v>
      </c>
      <c r="I51" s="576">
        <f t="shared" si="3"/>
        <v>5.1020408163265305</v>
      </c>
      <c r="J51" s="576">
        <f t="shared" si="3"/>
        <v>5.5118110236220472</v>
      </c>
      <c r="K51" s="576">
        <f t="shared" si="3"/>
        <v>5.5118110236220472</v>
      </c>
      <c r="L51" s="576">
        <f t="shared" si="3"/>
        <v>5.882352941176471</v>
      </c>
      <c r="M51" s="576">
        <f t="shared" si="3"/>
        <v>6.8322981366459627</v>
      </c>
      <c r="N51" s="576">
        <f t="shared" si="4"/>
        <v>6.8181818181818183</v>
      </c>
      <c r="O51" s="579">
        <f t="shared" si="5"/>
        <v>6.8571428571428568</v>
      </c>
      <c r="P51" s="411"/>
      <c r="Q51" s="42"/>
      <c r="R51" s="42"/>
      <c r="S51" s="42"/>
      <c r="T51" s="42"/>
      <c r="U51" s="42"/>
    </row>
    <row r="52" spans="1:22" s="39" customFormat="1" ht="23.25" customHeight="1">
      <c r="B52" s="419" t="s">
        <v>10</v>
      </c>
      <c r="C52" s="403">
        <f>IF(ISERROR(C38*100/C$38),"-",(C38*100/C$38))</f>
        <v>100</v>
      </c>
      <c r="D52" s="403">
        <f t="shared" si="3"/>
        <v>100</v>
      </c>
      <c r="E52" s="403">
        <f t="shared" si="3"/>
        <v>100</v>
      </c>
      <c r="F52" s="403">
        <f t="shared" si="3"/>
        <v>100</v>
      </c>
      <c r="G52" s="403">
        <f t="shared" si="3"/>
        <v>100</v>
      </c>
      <c r="H52" s="403">
        <f t="shared" si="3"/>
        <v>100</v>
      </c>
      <c r="I52" s="403">
        <f t="shared" si="3"/>
        <v>100</v>
      </c>
      <c r="J52" s="403">
        <f>IF(ISERROR(J38*100/J$38),"-",(J38*100/J$38))</f>
        <v>100</v>
      </c>
      <c r="K52" s="403">
        <f>IF(ISERROR(K38*100/K$38),"-",(K38*100/K$38))</f>
        <v>100</v>
      </c>
      <c r="L52" s="403">
        <f>IF(ISERROR(L38*100/L$38),"-",(L38*100/L$38))</f>
        <v>100</v>
      </c>
      <c r="M52" s="403">
        <f>IF(ISERROR(M38*100/M$38),"-",(M38*100/M$38))</f>
        <v>100</v>
      </c>
      <c r="N52" s="403">
        <f t="shared" si="4"/>
        <v>100</v>
      </c>
      <c r="O52" s="553">
        <f>SUM(O44:O51)</f>
        <v>100</v>
      </c>
      <c r="P52" s="443"/>
      <c r="Q52" s="372"/>
      <c r="R52" s="372"/>
      <c r="S52" s="372"/>
      <c r="T52" s="372"/>
      <c r="U52" s="42"/>
    </row>
    <row r="53" spans="1:22" s="39" customFormat="1" ht="23.25" customHeight="1">
      <c r="B53" s="459" t="s">
        <v>11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363"/>
      <c r="R53" s="363"/>
      <c r="S53" s="255"/>
      <c r="T53" s="255"/>
      <c r="U53" s="42"/>
    </row>
    <row r="54" spans="1:22" s="39" customFormat="1" ht="23.25" customHeight="1">
      <c r="B54" s="375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255"/>
      <c r="T54" s="255"/>
      <c r="U54" s="42"/>
    </row>
    <row r="55" spans="1:22" s="39" customFormat="1" ht="23.25" customHeight="1">
      <c r="B55" s="375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255"/>
      <c r="T55" s="255"/>
      <c r="U55" s="42"/>
    </row>
    <row r="56" spans="1:22" s="39" customFormat="1" ht="23.25" customHeight="1">
      <c r="B56" s="340" t="s">
        <v>572</v>
      </c>
      <c r="C56" s="340"/>
      <c r="D56" s="340"/>
      <c r="E56" s="340"/>
      <c r="F56" s="340"/>
      <c r="G56" s="340"/>
      <c r="H56" s="17"/>
      <c r="I56" s="17"/>
      <c r="J56" s="33"/>
      <c r="K56" s="70"/>
      <c r="L56" s="70"/>
      <c r="M56" s="70"/>
      <c r="N56" s="70"/>
      <c r="O56" s="17"/>
      <c r="P56" s="420"/>
      <c r="Q56" s="420"/>
      <c r="R56" s="420"/>
      <c r="S56" s="316"/>
      <c r="T56" s="169"/>
      <c r="U56" s="42"/>
    </row>
    <row r="57" spans="1:22" s="39" customFormat="1" ht="23.25" customHeight="1">
      <c r="A57"/>
      <c r="B57" s="664" t="s">
        <v>455</v>
      </c>
      <c r="C57" s="674" t="s">
        <v>456</v>
      </c>
      <c r="D57" s="675"/>
      <c r="E57" s="675"/>
      <c r="F57" s="675"/>
      <c r="G57" s="675"/>
      <c r="H57" s="675"/>
      <c r="I57" s="675"/>
      <c r="J57" s="675"/>
      <c r="K57" s="675"/>
      <c r="L57" s="675"/>
      <c r="M57" s="675"/>
      <c r="N57" s="675"/>
      <c r="O57" s="675"/>
      <c r="P57" s="675"/>
      <c r="Q57" s="675"/>
      <c r="R57" s="675"/>
      <c r="S57" s="675"/>
      <c r="T57" s="675"/>
      <c r="U57" s="675"/>
      <c r="V57" s="676"/>
    </row>
    <row r="58" spans="1:22" s="39" customFormat="1" ht="23.25" customHeight="1">
      <c r="A58"/>
      <c r="B58" s="665"/>
      <c r="C58" s="666">
        <v>2014</v>
      </c>
      <c r="D58" s="667"/>
      <c r="E58" s="667"/>
      <c r="F58" s="668"/>
      <c r="G58" s="666">
        <v>2015</v>
      </c>
      <c r="H58" s="667"/>
      <c r="I58" s="667"/>
      <c r="J58" s="668"/>
      <c r="K58" s="666">
        <v>2016</v>
      </c>
      <c r="L58" s="667"/>
      <c r="M58" s="667"/>
      <c r="N58" s="667"/>
      <c r="O58" s="666">
        <v>2017</v>
      </c>
      <c r="P58" s="667"/>
      <c r="Q58" s="667"/>
      <c r="R58" s="668"/>
      <c r="S58" s="679">
        <v>2018</v>
      </c>
      <c r="T58" s="680"/>
      <c r="U58" s="680"/>
      <c r="V58" s="681"/>
    </row>
    <row r="59" spans="1:22" s="39" customFormat="1" ht="23.25" customHeight="1">
      <c r="A59"/>
      <c r="B59" s="421" t="s">
        <v>466</v>
      </c>
      <c r="C59" s="422" t="s">
        <v>467</v>
      </c>
      <c r="D59" s="422" t="s">
        <v>468</v>
      </c>
      <c r="E59" s="422" t="s">
        <v>469</v>
      </c>
      <c r="F59" s="423">
        <v>2</v>
      </c>
      <c r="G59" s="423" t="s">
        <v>467</v>
      </c>
      <c r="H59" s="423" t="s">
        <v>468</v>
      </c>
      <c r="I59" s="423" t="s">
        <v>469</v>
      </c>
      <c r="J59" s="423">
        <v>2</v>
      </c>
      <c r="K59" s="422" t="s">
        <v>467</v>
      </c>
      <c r="L59" s="423" t="s">
        <v>468</v>
      </c>
      <c r="M59" s="423" t="s">
        <v>469</v>
      </c>
      <c r="N59" s="423">
        <v>2</v>
      </c>
      <c r="O59" s="422" t="s">
        <v>467</v>
      </c>
      <c r="P59" s="423" t="s">
        <v>468</v>
      </c>
      <c r="Q59" s="423" t="s">
        <v>469</v>
      </c>
      <c r="R59" s="422">
        <v>2</v>
      </c>
      <c r="S59" s="451" t="s">
        <v>467</v>
      </c>
      <c r="T59" s="513" t="s">
        <v>468</v>
      </c>
      <c r="U59" s="513" t="s">
        <v>469</v>
      </c>
      <c r="V59" s="451">
        <v>2</v>
      </c>
    </row>
    <row r="60" spans="1:22" s="39" customFormat="1" ht="23.25" customHeight="1">
      <c r="A60"/>
      <c r="B60" s="410" t="s">
        <v>457</v>
      </c>
      <c r="C60" s="424">
        <v>1</v>
      </c>
      <c r="D60" s="424" t="s">
        <v>100</v>
      </c>
      <c r="E60" s="424">
        <v>1</v>
      </c>
      <c r="F60" s="425">
        <v>8</v>
      </c>
      <c r="G60" s="425">
        <v>1</v>
      </c>
      <c r="H60" s="424" t="s">
        <v>100</v>
      </c>
      <c r="I60" s="426">
        <v>1</v>
      </c>
      <c r="J60" s="426">
        <v>8</v>
      </c>
      <c r="K60" s="424">
        <v>1</v>
      </c>
      <c r="L60" s="426" t="s">
        <v>100</v>
      </c>
      <c r="M60" s="426">
        <v>2</v>
      </c>
      <c r="N60" s="426">
        <v>3</v>
      </c>
      <c r="O60" s="424">
        <v>1</v>
      </c>
      <c r="P60" s="426" t="s">
        <v>100</v>
      </c>
      <c r="Q60" s="426">
        <v>2</v>
      </c>
      <c r="R60" s="444">
        <v>5</v>
      </c>
      <c r="S60" s="63">
        <v>1</v>
      </c>
      <c r="T60" s="556" t="s">
        <v>100</v>
      </c>
      <c r="U60" s="556">
        <v>1</v>
      </c>
      <c r="V60" s="557">
        <v>7</v>
      </c>
    </row>
    <row r="61" spans="1:22" s="39" customFormat="1" ht="23.25" customHeight="1">
      <c r="A61"/>
      <c r="B61" s="410" t="s">
        <v>458</v>
      </c>
      <c r="C61" s="424" t="s">
        <v>100</v>
      </c>
      <c r="D61" s="424" t="s">
        <v>100</v>
      </c>
      <c r="E61" s="424" t="s">
        <v>100</v>
      </c>
      <c r="F61" s="425">
        <v>1</v>
      </c>
      <c r="G61" s="424" t="s">
        <v>100</v>
      </c>
      <c r="H61" s="424" t="s">
        <v>100</v>
      </c>
      <c r="I61" s="426" t="s">
        <v>100</v>
      </c>
      <c r="J61" s="426">
        <v>1</v>
      </c>
      <c r="K61" s="426" t="s">
        <v>100</v>
      </c>
      <c r="L61" s="426" t="s">
        <v>100</v>
      </c>
      <c r="M61" s="426" t="s">
        <v>100</v>
      </c>
      <c r="N61" s="426">
        <v>1</v>
      </c>
      <c r="O61" s="426" t="s">
        <v>100</v>
      </c>
      <c r="P61" s="426" t="s">
        <v>100</v>
      </c>
      <c r="Q61" s="426" t="s">
        <v>100</v>
      </c>
      <c r="R61" s="444" t="s">
        <v>100</v>
      </c>
      <c r="S61" s="556" t="s">
        <v>100</v>
      </c>
      <c r="T61" s="556" t="s">
        <v>100</v>
      </c>
      <c r="U61" s="556" t="s">
        <v>100</v>
      </c>
      <c r="V61" s="557" t="s">
        <v>100</v>
      </c>
    </row>
    <row r="62" spans="1:22" s="39" customFormat="1" ht="23.25" customHeight="1">
      <c r="A62"/>
      <c r="B62" s="307" t="s">
        <v>459</v>
      </c>
      <c r="C62" s="428" t="s">
        <v>100</v>
      </c>
      <c r="D62" s="428" t="s">
        <v>100</v>
      </c>
      <c r="E62" s="428" t="s">
        <v>100</v>
      </c>
      <c r="F62" s="257">
        <v>2</v>
      </c>
      <c r="G62" s="428" t="s">
        <v>100</v>
      </c>
      <c r="H62" s="428" t="s">
        <v>100</v>
      </c>
      <c r="I62" s="426" t="s">
        <v>100</v>
      </c>
      <c r="J62" s="426">
        <v>3</v>
      </c>
      <c r="K62" s="426" t="s">
        <v>100</v>
      </c>
      <c r="L62" s="426" t="s">
        <v>100</v>
      </c>
      <c r="M62" s="426" t="s">
        <v>100</v>
      </c>
      <c r="N62" s="426">
        <v>2</v>
      </c>
      <c r="O62" s="426" t="s">
        <v>100</v>
      </c>
      <c r="P62" s="426" t="s">
        <v>100</v>
      </c>
      <c r="Q62" s="426" t="s">
        <v>100</v>
      </c>
      <c r="R62" s="444">
        <v>3</v>
      </c>
      <c r="S62" s="556" t="s">
        <v>100</v>
      </c>
      <c r="T62" s="556" t="s">
        <v>100</v>
      </c>
      <c r="U62" s="556" t="s">
        <v>100</v>
      </c>
      <c r="V62" s="557">
        <v>3</v>
      </c>
    </row>
    <row r="63" spans="1:22" s="39" customFormat="1" ht="23.25" customHeight="1">
      <c r="A63"/>
      <c r="B63" s="429" t="s">
        <v>460</v>
      </c>
      <c r="C63" s="428" t="s">
        <v>100</v>
      </c>
      <c r="D63" s="428" t="s">
        <v>100</v>
      </c>
      <c r="E63" s="428" t="s">
        <v>100</v>
      </c>
      <c r="F63" s="257">
        <v>1</v>
      </c>
      <c r="G63" s="428" t="s">
        <v>100</v>
      </c>
      <c r="H63" s="428" t="s">
        <v>100</v>
      </c>
      <c r="I63" s="426" t="s">
        <v>100</v>
      </c>
      <c r="J63" s="426">
        <v>1</v>
      </c>
      <c r="K63" s="426" t="s">
        <v>100</v>
      </c>
      <c r="L63" s="426" t="s">
        <v>100</v>
      </c>
      <c r="M63" s="426" t="s">
        <v>100</v>
      </c>
      <c r="N63" s="426" t="s">
        <v>100</v>
      </c>
      <c r="O63" s="426" t="s">
        <v>100</v>
      </c>
      <c r="P63" s="426" t="s">
        <v>100</v>
      </c>
      <c r="Q63" s="426" t="s">
        <v>100</v>
      </c>
      <c r="R63" s="444" t="s">
        <v>100</v>
      </c>
      <c r="S63" s="556" t="s">
        <v>100</v>
      </c>
      <c r="T63" s="556" t="s">
        <v>100</v>
      </c>
      <c r="U63" s="556" t="s">
        <v>100</v>
      </c>
      <c r="V63" s="557">
        <v>1</v>
      </c>
    </row>
    <row r="64" spans="1:22" s="39" customFormat="1" ht="23.25" customHeight="1">
      <c r="A64"/>
      <c r="B64" s="307" t="s">
        <v>461</v>
      </c>
      <c r="C64" s="428" t="s">
        <v>100</v>
      </c>
      <c r="D64" s="428">
        <v>1</v>
      </c>
      <c r="E64" s="428">
        <v>1</v>
      </c>
      <c r="F64" s="257">
        <v>3</v>
      </c>
      <c r="G64" s="428" t="s">
        <v>100</v>
      </c>
      <c r="H64" s="426">
        <v>1</v>
      </c>
      <c r="I64" s="426" t="s">
        <v>100</v>
      </c>
      <c r="J64" s="426">
        <v>5</v>
      </c>
      <c r="K64" s="426" t="s">
        <v>100</v>
      </c>
      <c r="L64" s="426" t="s">
        <v>100</v>
      </c>
      <c r="M64" s="426" t="s">
        <v>100</v>
      </c>
      <c r="N64" s="426">
        <v>4</v>
      </c>
      <c r="O64" s="426" t="s">
        <v>100</v>
      </c>
      <c r="P64" s="426" t="s">
        <v>100</v>
      </c>
      <c r="Q64" s="426" t="s">
        <v>100</v>
      </c>
      <c r="R64" s="444">
        <v>5</v>
      </c>
      <c r="S64" s="556" t="s">
        <v>100</v>
      </c>
      <c r="T64" s="556" t="s">
        <v>100</v>
      </c>
      <c r="U64" s="556">
        <v>1</v>
      </c>
      <c r="V64" s="557">
        <v>5</v>
      </c>
    </row>
    <row r="65" spans="1:22" s="39" customFormat="1" ht="23.25" customHeight="1">
      <c r="A65"/>
      <c r="B65" s="307" t="s">
        <v>462</v>
      </c>
      <c r="C65" s="428" t="s">
        <v>100</v>
      </c>
      <c r="D65" s="428" t="s">
        <v>100</v>
      </c>
      <c r="E65" s="428" t="s">
        <v>100</v>
      </c>
      <c r="F65" s="428" t="s">
        <v>100</v>
      </c>
      <c r="G65" s="428" t="s">
        <v>100</v>
      </c>
      <c r="H65" s="426" t="s">
        <v>100</v>
      </c>
      <c r="I65" s="426" t="s">
        <v>100</v>
      </c>
      <c r="J65" s="426" t="s">
        <v>100</v>
      </c>
      <c r="K65" s="426" t="s">
        <v>100</v>
      </c>
      <c r="L65" s="426" t="s">
        <v>100</v>
      </c>
      <c r="M65" s="426" t="s">
        <v>100</v>
      </c>
      <c r="N65" s="426" t="s">
        <v>100</v>
      </c>
      <c r="O65" s="426" t="s">
        <v>100</v>
      </c>
      <c r="P65" s="426" t="s">
        <v>100</v>
      </c>
      <c r="Q65" s="426" t="s">
        <v>100</v>
      </c>
      <c r="R65" s="444" t="s">
        <v>100</v>
      </c>
      <c r="S65" s="556" t="s">
        <v>100</v>
      </c>
      <c r="T65" s="556" t="s">
        <v>100</v>
      </c>
      <c r="U65" s="556" t="s">
        <v>100</v>
      </c>
      <c r="V65" s="557">
        <v>1</v>
      </c>
    </row>
    <row r="66" spans="1:22" s="39" customFormat="1" ht="23.25" customHeight="1">
      <c r="A66"/>
      <c r="B66" s="307" t="s">
        <v>463</v>
      </c>
      <c r="C66" s="428" t="s">
        <v>100</v>
      </c>
      <c r="D66" s="428" t="s">
        <v>100</v>
      </c>
      <c r="E66" s="428" t="s">
        <v>100</v>
      </c>
      <c r="F66" s="428" t="s">
        <v>100</v>
      </c>
      <c r="G66" s="428" t="s">
        <v>100</v>
      </c>
      <c r="H66" s="426" t="s">
        <v>100</v>
      </c>
      <c r="I66" s="426" t="s">
        <v>100</v>
      </c>
      <c r="J66" s="426" t="s">
        <v>100</v>
      </c>
      <c r="K66" s="426" t="s">
        <v>100</v>
      </c>
      <c r="L66" s="426" t="s">
        <v>100</v>
      </c>
      <c r="M66" s="426" t="s">
        <v>100</v>
      </c>
      <c r="N66" s="426" t="s">
        <v>100</v>
      </c>
      <c r="O66" s="426" t="s">
        <v>100</v>
      </c>
      <c r="P66" s="426" t="s">
        <v>100</v>
      </c>
      <c r="Q66" s="426" t="s">
        <v>100</v>
      </c>
      <c r="R66" s="444" t="s">
        <v>100</v>
      </c>
      <c r="S66" s="556" t="s">
        <v>100</v>
      </c>
      <c r="T66" s="556" t="s">
        <v>100</v>
      </c>
      <c r="U66" s="556" t="s">
        <v>100</v>
      </c>
      <c r="V66" s="557" t="s">
        <v>100</v>
      </c>
    </row>
    <row r="67" spans="1:22" s="39" customFormat="1" ht="23.25" customHeight="1">
      <c r="A67"/>
      <c r="B67" s="307" t="s">
        <v>464</v>
      </c>
      <c r="C67" s="428" t="s">
        <v>100</v>
      </c>
      <c r="D67" s="428" t="s">
        <v>100</v>
      </c>
      <c r="E67" s="428" t="s">
        <v>100</v>
      </c>
      <c r="F67" s="257">
        <v>2</v>
      </c>
      <c r="G67" s="428" t="s">
        <v>100</v>
      </c>
      <c r="H67" s="426" t="s">
        <v>100</v>
      </c>
      <c r="I67" s="426" t="s">
        <v>100</v>
      </c>
      <c r="J67" s="426">
        <v>1</v>
      </c>
      <c r="K67" s="426" t="s">
        <v>100</v>
      </c>
      <c r="L67" s="426" t="s">
        <v>100</v>
      </c>
      <c r="M67" s="426" t="s">
        <v>100</v>
      </c>
      <c r="N67" s="426">
        <v>2</v>
      </c>
      <c r="O67" s="426" t="s">
        <v>100</v>
      </c>
      <c r="P67" s="426" t="s">
        <v>100</v>
      </c>
      <c r="Q67" s="426" t="s">
        <v>100</v>
      </c>
      <c r="R67" s="444">
        <v>2</v>
      </c>
      <c r="S67" s="556" t="s">
        <v>100</v>
      </c>
      <c r="T67" s="556" t="s">
        <v>100</v>
      </c>
      <c r="U67" s="556" t="s">
        <v>100</v>
      </c>
      <c r="V67" s="557">
        <v>2</v>
      </c>
    </row>
    <row r="68" spans="1:22" s="39" customFormat="1" ht="23.25" customHeight="1">
      <c r="A68"/>
      <c r="B68" s="410" t="s">
        <v>402</v>
      </c>
      <c r="C68" s="430" t="s">
        <v>100</v>
      </c>
      <c r="D68" s="430" t="s">
        <v>100</v>
      </c>
      <c r="E68" s="430" t="s">
        <v>100</v>
      </c>
      <c r="F68" s="431">
        <v>1</v>
      </c>
      <c r="G68" s="430" t="s">
        <v>100</v>
      </c>
      <c r="H68" s="432" t="s">
        <v>100</v>
      </c>
      <c r="I68" s="432" t="s">
        <v>100</v>
      </c>
      <c r="J68" s="432">
        <v>1</v>
      </c>
      <c r="K68" s="432" t="s">
        <v>100</v>
      </c>
      <c r="L68" s="432" t="s">
        <v>100</v>
      </c>
      <c r="M68" s="432" t="s">
        <v>100</v>
      </c>
      <c r="N68" s="432" t="s">
        <v>100</v>
      </c>
      <c r="O68" s="432" t="s">
        <v>100</v>
      </c>
      <c r="P68" s="432" t="s">
        <v>100</v>
      </c>
      <c r="Q68" s="432" t="s">
        <v>100</v>
      </c>
      <c r="R68" s="445" t="s">
        <v>100</v>
      </c>
      <c r="S68" s="558" t="s">
        <v>100</v>
      </c>
      <c r="T68" s="558" t="s">
        <v>100</v>
      </c>
      <c r="U68" s="558" t="s">
        <v>100</v>
      </c>
      <c r="V68" s="559" t="s">
        <v>100</v>
      </c>
    </row>
    <row r="69" spans="1:22" s="39" customFormat="1" ht="23.25" customHeight="1">
      <c r="A69"/>
      <c r="B69" s="401" t="s">
        <v>10</v>
      </c>
      <c r="C69" s="402">
        <f>SUM(C60:C68)</f>
        <v>1</v>
      </c>
      <c r="D69" s="403">
        <f t="shared" ref="D69:M69" si="6">SUM(D60:D68)</f>
        <v>1</v>
      </c>
      <c r="E69" s="403">
        <f t="shared" si="6"/>
        <v>2</v>
      </c>
      <c r="F69" s="403">
        <f t="shared" si="6"/>
        <v>18</v>
      </c>
      <c r="G69" s="403">
        <f t="shared" si="6"/>
        <v>1</v>
      </c>
      <c r="H69" s="403">
        <f t="shared" si="6"/>
        <v>1</v>
      </c>
      <c r="I69" s="403">
        <f t="shared" si="6"/>
        <v>1</v>
      </c>
      <c r="J69" s="403">
        <f t="shared" si="6"/>
        <v>20</v>
      </c>
      <c r="K69" s="403">
        <f t="shared" si="6"/>
        <v>1</v>
      </c>
      <c r="L69" s="403">
        <f t="shared" si="6"/>
        <v>0</v>
      </c>
      <c r="M69" s="403">
        <f t="shared" si="6"/>
        <v>2</v>
      </c>
      <c r="N69" s="403">
        <f t="shared" ref="N69:V69" si="7">SUM(N60:N68)</f>
        <v>12</v>
      </c>
      <c r="O69" s="403">
        <f t="shared" si="7"/>
        <v>1</v>
      </c>
      <c r="P69" s="403">
        <f t="shared" si="7"/>
        <v>0</v>
      </c>
      <c r="Q69" s="403">
        <f t="shared" si="7"/>
        <v>2</v>
      </c>
      <c r="R69" s="404">
        <f t="shared" si="7"/>
        <v>15</v>
      </c>
      <c r="S69" s="560">
        <f t="shared" si="7"/>
        <v>1</v>
      </c>
      <c r="T69" s="560">
        <f t="shared" si="7"/>
        <v>0</v>
      </c>
      <c r="U69" s="560">
        <f t="shared" si="7"/>
        <v>2</v>
      </c>
      <c r="V69" s="553">
        <f t="shared" si="7"/>
        <v>19</v>
      </c>
    </row>
    <row r="70" spans="1:22" s="39" customFormat="1" ht="23.25" customHeight="1">
      <c r="A70"/>
      <c r="B70" s="459" t="s">
        <v>11</v>
      </c>
      <c r="C70" s="433"/>
      <c r="D70" s="20"/>
      <c r="E70" s="20"/>
      <c r="F70" s="20"/>
      <c r="G70" s="20"/>
      <c r="H70" s="33"/>
      <c r="I70" s="33"/>
      <c r="J70" s="33"/>
      <c r="K70" s="70"/>
      <c r="L70" s="70"/>
      <c r="M70" s="70"/>
      <c r="N70" s="70"/>
      <c r="O70" s="17"/>
      <c r="P70" s="420"/>
      <c r="Q70" s="420"/>
      <c r="R70" s="420"/>
      <c r="S70" s="316"/>
      <c r="T70" s="255"/>
      <c r="U70" s="42"/>
    </row>
    <row r="71" spans="1:22" s="39" customFormat="1" ht="23.25" customHeight="1">
      <c r="A71"/>
      <c r="B71" s="20"/>
      <c r="C71" s="33"/>
      <c r="D71" s="33"/>
      <c r="E71" s="33"/>
      <c r="F71" s="33"/>
      <c r="G71" s="33"/>
      <c r="H71" s="33"/>
      <c r="I71" s="33"/>
      <c r="J71" s="33"/>
      <c r="K71" s="70"/>
      <c r="L71" s="70"/>
      <c r="M71" s="70"/>
      <c r="N71" s="70"/>
      <c r="O71" s="17"/>
      <c r="P71" s="420"/>
      <c r="Q71" s="420"/>
      <c r="R71" s="420"/>
      <c r="S71" s="316"/>
      <c r="T71" s="255"/>
      <c r="U71" s="42"/>
    </row>
    <row r="72" spans="1:22" s="39" customFormat="1" ht="23.25" customHeight="1">
      <c r="A72"/>
      <c r="B72" s="340" t="s">
        <v>574</v>
      </c>
      <c r="C72" s="33"/>
      <c r="D72" s="33"/>
      <c r="E72" s="33"/>
      <c r="F72" s="33"/>
      <c r="G72" s="33"/>
      <c r="H72" s="33"/>
      <c r="I72" s="33"/>
      <c r="J72" s="33"/>
      <c r="K72" s="70"/>
      <c r="L72" s="70"/>
      <c r="M72" s="70"/>
      <c r="N72" s="70"/>
      <c r="O72" s="17"/>
      <c r="P72" s="420"/>
      <c r="Q72" s="420"/>
      <c r="R72" s="420"/>
      <c r="S72" s="316"/>
      <c r="T72" s="255"/>
      <c r="U72" s="42"/>
    </row>
    <row r="73" spans="1:22" s="39" customFormat="1" ht="23.25" customHeight="1">
      <c r="A73"/>
      <c r="B73" s="664" t="s">
        <v>455</v>
      </c>
      <c r="C73" s="682" t="s">
        <v>456</v>
      </c>
      <c r="D73" s="683"/>
      <c r="E73" s="683"/>
      <c r="F73" s="683"/>
      <c r="G73" s="684"/>
      <c r="H73" s="33"/>
      <c r="I73" s="33"/>
      <c r="J73" s="33"/>
      <c r="K73" s="70"/>
      <c r="L73" s="70"/>
      <c r="M73" s="70"/>
      <c r="N73" s="70"/>
      <c r="O73" s="17"/>
      <c r="P73" s="420"/>
      <c r="Q73" s="420"/>
      <c r="R73" s="420"/>
      <c r="S73" s="316"/>
      <c r="T73" s="255"/>
      <c r="U73" s="42"/>
    </row>
    <row r="74" spans="1:22" s="39" customFormat="1" ht="23.25" customHeight="1">
      <c r="A74"/>
      <c r="B74" s="665"/>
      <c r="C74" s="434">
        <v>2014</v>
      </c>
      <c r="D74" s="434">
        <v>2015</v>
      </c>
      <c r="E74" s="434">
        <v>2016</v>
      </c>
      <c r="F74" s="434">
        <v>2017</v>
      </c>
      <c r="G74" s="554">
        <v>2018</v>
      </c>
      <c r="H74" s="33"/>
      <c r="I74" s="33"/>
      <c r="J74" s="33"/>
      <c r="K74" s="70"/>
      <c r="L74" s="70"/>
      <c r="M74" s="70"/>
      <c r="N74" s="70"/>
      <c r="O74" s="17"/>
      <c r="P74" s="420"/>
      <c r="Q74" s="420"/>
      <c r="R74" s="420"/>
      <c r="S74" s="316"/>
      <c r="T74" s="255"/>
      <c r="U74" s="42"/>
    </row>
    <row r="75" spans="1:22" s="39" customFormat="1" ht="23.25" customHeight="1">
      <c r="A75"/>
      <c r="B75" s="392" t="s">
        <v>470</v>
      </c>
      <c r="C75" s="435">
        <v>3</v>
      </c>
      <c r="D75" s="436">
        <v>2</v>
      </c>
      <c r="E75" s="435">
        <v>2</v>
      </c>
      <c r="F75" s="436">
        <v>3</v>
      </c>
      <c r="G75" s="555">
        <v>3</v>
      </c>
      <c r="H75" s="33"/>
      <c r="I75" s="33"/>
      <c r="J75" s="33"/>
      <c r="K75" s="70"/>
      <c r="L75" s="70"/>
      <c r="M75" s="70"/>
      <c r="N75" s="70"/>
      <c r="O75" s="17"/>
      <c r="P75" s="420"/>
      <c r="Q75" s="420"/>
      <c r="R75" s="420"/>
      <c r="S75" s="316"/>
      <c r="T75" s="255"/>
      <c r="U75" s="42"/>
    </row>
    <row r="76" spans="1:22" s="39" customFormat="1" ht="23.25" customHeight="1">
      <c r="A76"/>
      <c r="B76" s="401" t="s">
        <v>10</v>
      </c>
      <c r="C76" s="402">
        <f>SUM(C75:C75)</f>
        <v>3</v>
      </c>
      <c r="D76" s="403">
        <f>SUM(D75:D75)</f>
        <v>2</v>
      </c>
      <c r="E76" s="403">
        <f>SUM(E75:E75)</f>
        <v>2</v>
      </c>
      <c r="F76" s="403">
        <f>SUM(F75:F75)</f>
        <v>3</v>
      </c>
      <c r="G76" s="553">
        <f>SUM(G75:G75)</f>
        <v>3</v>
      </c>
      <c r="H76" s="33"/>
      <c r="I76" s="33"/>
      <c r="J76" s="33"/>
      <c r="K76" s="70"/>
      <c r="L76" s="70"/>
      <c r="M76" s="70"/>
      <c r="N76" s="70"/>
      <c r="O76" s="17"/>
      <c r="P76" s="420"/>
      <c r="Q76" s="420"/>
      <c r="R76" s="420"/>
      <c r="S76" s="316"/>
      <c r="T76" s="255"/>
      <c r="U76" s="42"/>
    </row>
    <row r="77" spans="1:22" s="39" customFormat="1" ht="23.25" customHeight="1">
      <c r="A77"/>
      <c r="B77" s="459" t="s">
        <v>11</v>
      </c>
      <c r="C77" s="437"/>
      <c r="D77" s="437"/>
      <c r="E77" s="33"/>
      <c r="F77" s="33"/>
      <c r="G77" s="33"/>
      <c r="H77" s="33"/>
      <c r="I77" s="33"/>
      <c r="J77" s="33"/>
      <c r="K77" s="70"/>
      <c r="L77" s="70"/>
      <c r="M77" s="70"/>
      <c r="N77" s="70"/>
      <c r="O77" s="17"/>
      <c r="P77" s="420"/>
      <c r="Q77" s="420"/>
      <c r="R77" s="420"/>
      <c r="S77" s="316"/>
      <c r="T77" s="255"/>
      <c r="U77" s="42"/>
    </row>
    <row r="78" spans="1:22" s="39" customFormat="1" ht="23.25" customHeight="1">
      <c r="A78"/>
      <c r="B78" s="70"/>
      <c r="C78" s="17"/>
      <c r="D78" s="17"/>
      <c r="E78" s="17"/>
      <c r="F78" s="17"/>
      <c r="G78" s="17"/>
      <c r="H78" s="17"/>
      <c r="I78" s="17"/>
      <c r="J78" s="17"/>
      <c r="K78" s="70"/>
      <c r="L78" s="70"/>
      <c r="M78" s="70"/>
      <c r="N78" s="70"/>
      <c r="O78" s="17"/>
      <c r="P78" s="420"/>
      <c r="Q78" s="420"/>
      <c r="R78" s="420"/>
      <c r="S78" s="316"/>
      <c r="T78" s="255"/>
      <c r="U78" s="42"/>
    </row>
    <row r="79" spans="1:22" s="39" customFormat="1" ht="23.25" customHeight="1">
      <c r="A79"/>
      <c r="B79" s="70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420"/>
      <c r="Q79" s="420"/>
      <c r="R79" s="420"/>
      <c r="S79" s="316"/>
      <c r="T79" s="255"/>
      <c r="U79" s="42"/>
    </row>
    <row r="80" spans="1:22" s="39" customFormat="1" ht="23.25" customHeight="1">
      <c r="A80"/>
      <c r="B80" s="565" t="s">
        <v>613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420"/>
      <c r="Q80" s="420"/>
      <c r="R80" s="420"/>
      <c r="S80" s="316"/>
      <c r="T80" s="255"/>
      <c r="U80" s="42"/>
    </row>
    <row r="81" spans="1:21" s="39" customFormat="1" ht="23.25" customHeight="1">
      <c r="A81"/>
      <c r="B81" s="669" t="s">
        <v>455</v>
      </c>
      <c r="C81" s="672" t="s">
        <v>471</v>
      </c>
      <c r="D81" s="672"/>
      <c r="E81" s="672" t="s">
        <v>472</v>
      </c>
      <c r="F81" s="672"/>
      <c r="G81" s="689" t="s">
        <v>473</v>
      </c>
      <c r="H81" s="689"/>
      <c r="I81" s="672" t="s">
        <v>474</v>
      </c>
      <c r="J81" s="672"/>
      <c r="K81" s="685" t="s">
        <v>475</v>
      </c>
      <c r="L81" s="687"/>
      <c r="M81" s="687"/>
      <c r="N81" s="687"/>
      <c r="O81" s="687"/>
      <c r="P81" s="687"/>
      <c r="Q81" s="687"/>
      <c r="R81" s="686"/>
      <c r="S81" s="500"/>
      <c r="T81" s="255"/>
      <c r="U81" s="42"/>
    </row>
    <row r="82" spans="1:21" s="39" customFormat="1" ht="23.25" customHeight="1">
      <c r="A82"/>
      <c r="B82" s="670"/>
      <c r="C82" s="673"/>
      <c r="D82" s="673"/>
      <c r="E82" s="673"/>
      <c r="F82" s="673"/>
      <c r="G82" s="690"/>
      <c r="H82" s="690"/>
      <c r="I82" s="673"/>
      <c r="J82" s="673"/>
      <c r="K82" s="688" t="s">
        <v>476</v>
      </c>
      <c r="L82" s="688"/>
      <c r="M82" s="685" t="s">
        <v>477</v>
      </c>
      <c r="N82" s="686"/>
      <c r="O82" s="499" t="s">
        <v>478</v>
      </c>
      <c r="P82" s="499"/>
      <c r="Q82" s="489" t="s">
        <v>479</v>
      </c>
      <c r="R82" s="489"/>
      <c r="T82" s="255"/>
      <c r="U82" s="42"/>
    </row>
    <row r="83" spans="1:21" s="39" customFormat="1" ht="23.25" customHeight="1">
      <c r="A83"/>
      <c r="B83" s="671"/>
      <c r="C83" s="561" t="s">
        <v>326</v>
      </c>
      <c r="D83" s="561" t="s">
        <v>328</v>
      </c>
      <c r="E83" s="561" t="s">
        <v>326</v>
      </c>
      <c r="F83" s="561" t="s">
        <v>328</v>
      </c>
      <c r="G83" s="561" t="s">
        <v>326</v>
      </c>
      <c r="H83" s="561" t="s">
        <v>328</v>
      </c>
      <c r="I83" s="561" t="s">
        <v>326</v>
      </c>
      <c r="J83" s="561" t="s">
        <v>328</v>
      </c>
      <c r="K83" s="561" t="s">
        <v>326</v>
      </c>
      <c r="L83" s="561" t="s">
        <v>328</v>
      </c>
      <c r="M83" s="561" t="s">
        <v>326</v>
      </c>
      <c r="N83" s="561" t="s">
        <v>328</v>
      </c>
      <c r="O83" s="561" t="s">
        <v>326</v>
      </c>
      <c r="P83" s="561" t="s">
        <v>328</v>
      </c>
      <c r="Q83" s="561" t="s">
        <v>326</v>
      </c>
      <c r="R83" s="561" t="s">
        <v>328</v>
      </c>
      <c r="T83" s="255"/>
      <c r="U83" s="42"/>
    </row>
    <row r="84" spans="1:21" s="39" customFormat="1" ht="23.25" customHeight="1">
      <c r="A84"/>
      <c r="B84" s="392" t="s">
        <v>457</v>
      </c>
      <c r="C84" s="438">
        <v>31</v>
      </c>
      <c r="D84" s="438">
        <v>28</v>
      </c>
      <c r="E84" s="438">
        <v>152</v>
      </c>
      <c r="F84" s="438">
        <v>159</v>
      </c>
      <c r="G84" s="438">
        <v>244</v>
      </c>
      <c r="H84" s="438">
        <v>276</v>
      </c>
      <c r="I84" s="438">
        <v>458</v>
      </c>
      <c r="J84" s="438">
        <v>510</v>
      </c>
      <c r="K84" s="562">
        <f>E84/C84</f>
        <v>4.903225806451613</v>
      </c>
      <c r="L84" s="562">
        <f>F84/D84</f>
        <v>5.6785714285714288</v>
      </c>
      <c r="M84" s="562">
        <f>G84/E84</f>
        <v>1.6052631578947369</v>
      </c>
      <c r="N84" s="562">
        <f>H84/F84</f>
        <v>1.7358490566037736</v>
      </c>
      <c r="O84" s="562">
        <f>G84/C84</f>
        <v>7.870967741935484</v>
      </c>
      <c r="P84" s="562">
        <f t="shared" ref="O84:P91" si="8">H84/D84</f>
        <v>9.8571428571428577</v>
      </c>
      <c r="Q84" s="562">
        <f>I84/C84</f>
        <v>14.774193548387096</v>
      </c>
      <c r="R84" s="562">
        <f>J84/D84</f>
        <v>18.214285714285715</v>
      </c>
      <c r="T84" s="255"/>
      <c r="U84" s="42"/>
    </row>
    <row r="85" spans="1:21" s="39" customFormat="1" ht="23.25" customHeight="1">
      <c r="A85"/>
      <c r="B85" s="396" t="s">
        <v>458</v>
      </c>
      <c r="C85" s="439">
        <v>15</v>
      </c>
      <c r="D85" s="439">
        <v>14</v>
      </c>
      <c r="E85" s="439">
        <v>49</v>
      </c>
      <c r="F85" s="439">
        <v>64</v>
      </c>
      <c r="G85" s="439">
        <v>128</v>
      </c>
      <c r="H85" s="439">
        <v>186</v>
      </c>
      <c r="I85" s="439">
        <v>183</v>
      </c>
      <c r="J85" s="439">
        <v>254</v>
      </c>
      <c r="K85" s="563">
        <f t="shared" ref="K85:M91" si="9">E85/C85</f>
        <v>3.2666666666666666</v>
      </c>
      <c r="L85" s="563">
        <f>F85/D85</f>
        <v>4.5714285714285712</v>
      </c>
      <c r="M85" s="563">
        <f t="shared" si="9"/>
        <v>2.6122448979591835</v>
      </c>
      <c r="N85" s="563">
        <f t="shared" ref="N85:N91" si="10">H85/F85</f>
        <v>2.90625</v>
      </c>
      <c r="O85" s="563">
        <f t="shared" si="8"/>
        <v>8.5333333333333332</v>
      </c>
      <c r="P85" s="563">
        <f>H85/D85</f>
        <v>13.285714285714286</v>
      </c>
      <c r="Q85" s="563">
        <f t="shared" ref="Q85:R91" si="11">I85/C85</f>
        <v>12.2</v>
      </c>
      <c r="R85" s="563">
        <f>J85/D85</f>
        <v>18.142857142857142</v>
      </c>
      <c r="T85" s="255"/>
      <c r="U85" s="42"/>
    </row>
    <row r="86" spans="1:21" s="39" customFormat="1" ht="23.25" customHeight="1">
      <c r="A86"/>
      <c r="B86" s="61" t="s">
        <v>459</v>
      </c>
      <c r="C86" s="439">
        <v>11</v>
      </c>
      <c r="D86" s="439">
        <v>7</v>
      </c>
      <c r="E86" s="439">
        <v>23</v>
      </c>
      <c r="F86" s="439">
        <v>17</v>
      </c>
      <c r="G86" s="439">
        <v>75</v>
      </c>
      <c r="H86" s="439">
        <v>63</v>
      </c>
      <c r="I86" s="439">
        <v>86</v>
      </c>
      <c r="J86" s="439">
        <v>53</v>
      </c>
      <c r="K86" s="563">
        <f t="shared" si="9"/>
        <v>2.0909090909090908</v>
      </c>
      <c r="L86" s="563">
        <f t="shared" si="9"/>
        <v>2.4285714285714284</v>
      </c>
      <c r="M86" s="563">
        <f t="shared" si="9"/>
        <v>3.2608695652173911</v>
      </c>
      <c r="N86" s="563">
        <f t="shared" si="10"/>
        <v>3.7058823529411766</v>
      </c>
      <c r="O86" s="563">
        <f t="shared" si="8"/>
        <v>6.8181818181818183</v>
      </c>
      <c r="P86" s="563">
        <f t="shared" si="8"/>
        <v>9</v>
      </c>
      <c r="Q86" s="563">
        <f t="shared" si="11"/>
        <v>7.8181818181818183</v>
      </c>
      <c r="R86" s="563">
        <f t="shared" si="11"/>
        <v>7.5714285714285712</v>
      </c>
      <c r="T86" s="255"/>
      <c r="U86" s="42"/>
    </row>
    <row r="87" spans="1:21" s="39" customFormat="1" ht="23.25" customHeight="1">
      <c r="A87"/>
      <c r="B87" s="61" t="s">
        <v>460</v>
      </c>
      <c r="C87" s="439">
        <v>23</v>
      </c>
      <c r="D87" s="439">
        <v>20</v>
      </c>
      <c r="E87" s="439">
        <v>73</v>
      </c>
      <c r="F87" s="439">
        <v>70</v>
      </c>
      <c r="G87" s="439">
        <v>83</v>
      </c>
      <c r="H87" s="439">
        <v>106</v>
      </c>
      <c r="I87" s="439">
        <v>116</v>
      </c>
      <c r="J87" s="439">
        <v>106</v>
      </c>
      <c r="K87" s="563">
        <f t="shared" si="9"/>
        <v>3.1739130434782608</v>
      </c>
      <c r="L87" s="563">
        <f t="shared" si="9"/>
        <v>3.5</v>
      </c>
      <c r="M87" s="563">
        <f t="shared" si="9"/>
        <v>1.1369863013698631</v>
      </c>
      <c r="N87" s="563">
        <f t="shared" si="10"/>
        <v>1.5142857142857142</v>
      </c>
      <c r="O87" s="563">
        <f t="shared" si="8"/>
        <v>3.6086956521739131</v>
      </c>
      <c r="P87" s="563">
        <f t="shared" si="8"/>
        <v>5.3</v>
      </c>
      <c r="Q87" s="563">
        <f t="shared" si="11"/>
        <v>5.0434782608695654</v>
      </c>
      <c r="R87" s="563">
        <f t="shared" si="11"/>
        <v>5.3</v>
      </c>
      <c r="T87" s="255"/>
      <c r="U87" s="42"/>
    </row>
    <row r="88" spans="1:21" s="39" customFormat="1" ht="23.25" customHeight="1">
      <c r="A88"/>
      <c r="B88" s="61" t="s">
        <v>461</v>
      </c>
      <c r="C88" s="439">
        <v>54</v>
      </c>
      <c r="D88" s="439">
        <v>52</v>
      </c>
      <c r="E88" s="439">
        <v>146</v>
      </c>
      <c r="F88" s="439">
        <v>163</v>
      </c>
      <c r="G88" s="439">
        <v>343</v>
      </c>
      <c r="H88" s="439">
        <v>363</v>
      </c>
      <c r="I88" s="439">
        <v>468</v>
      </c>
      <c r="J88" s="439">
        <v>505</v>
      </c>
      <c r="K88" s="563">
        <f t="shared" si="9"/>
        <v>2.7037037037037037</v>
      </c>
      <c r="L88" s="563">
        <f t="shared" si="9"/>
        <v>3.1346153846153846</v>
      </c>
      <c r="M88" s="563">
        <f t="shared" si="9"/>
        <v>2.3493150684931505</v>
      </c>
      <c r="N88" s="563">
        <f t="shared" si="10"/>
        <v>2.2269938650306749</v>
      </c>
      <c r="O88" s="563">
        <f t="shared" si="8"/>
        <v>6.3518518518518521</v>
      </c>
      <c r="P88" s="563">
        <f t="shared" si="8"/>
        <v>6.9807692307692308</v>
      </c>
      <c r="Q88" s="563">
        <f t="shared" si="11"/>
        <v>8.6666666666666661</v>
      </c>
      <c r="R88" s="563">
        <f t="shared" si="11"/>
        <v>9.7115384615384617</v>
      </c>
      <c r="T88" s="255"/>
      <c r="U88" s="42"/>
    </row>
    <row r="89" spans="1:21" s="39" customFormat="1" ht="23.25" customHeight="1">
      <c r="A89"/>
      <c r="B89" s="61" t="s">
        <v>462</v>
      </c>
      <c r="C89" s="439">
        <v>19</v>
      </c>
      <c r="D89" s="439">
        <v>20</v>
      </c>
      <c r="E89" s="439">
        <v>44</v>
      </c>
      <c r="F89" s="439">
        <v>58</v>
      </c>
      <c r="G89" s="439">
        <v>108</v>
      </c>
      <c r="H89" s="439">
        <v>149</v>
      </c>
      <c r="I89" s="439">
        <v>86</v>
      </c>
      <c r="J89" s="439">
        <v>104</v>
      </c>
      <c r="K89" s="563">
        <f t="shared" si="9"/>
        <v>2.3157894736842106</v>
      </c>
      <c r="L89" s="563">
        <f t="shared" si="9"/>
        <v>2.9</v>
      </c>
      <c r="M89" s="563">
        <f t="shared" si="9"/>
        <v>2.4545454545454546</v>
      </c>
      <c r="N89" s="563">
        <f t="shared" si="10"/>
        <v>2.5689655172413794</v>
      </c>
      <c r="O89" s="563">
        <f t="shared" si="8"/>
        <v>5.6842105263157894</v>
      </c>
      <c r="P89" s="563">
        <f t="shared" si="8"/>
        <v>7.45</v>
      </c>
      <c r="Q89" s="563">
        <f t="shared" si="11"/>
        <v>4.5263157894736841</v>
      </c>
      <c r="R89" s="563">
        <f t="shared" si="11"/>
        <v>5.2</v>
      </c>
      <c r="T89" s="255"/>
      <c r="U89" s="42"/>
    </row>
    <row r="90" spans="1:21" s="39" customFormat="1" ht="23.25" customHeight="1">
      <c r="A90"/>
      <c r="B90" s="61" t="s">
        <v>463</v>
      </c>
      <c r="C90" s="439">
        <v>10</v>
      </c>
      <c r="D90" s="439">
        <v>8</v>
      </c>
      <c r="E90" s="439">
        <v>30</v>
      </c>
      <c r="F90" s="439">
        <v>30</v>
      </c>
      <c r="G90" s="439">
        <v>44</v>
      </c>
      <c r="H90" s="439">
        <v>43</v>
      </c>
      <c r="I90" s="439">
        <v>43</v>
      </c>
      <c r="J90" s="439">
        <v>37</v>
      </c>
      <c r="K90" s="563">
        <f t="shared" si="9"/>
        <v>3</v>
      </c>
      <c r="L90" s="563">
        <f t="shared" si="9"/>
        <v>3.75</v>
      </c>
      <c r="M90" s="563">
        <f t="shared" si="9"/>
        <v>1.4666666666666666</v>
      </c>
      <c r="N90" s="563">
        <f t="shared" si="10"/>
        <v>1.4333333333333333</v>
      </c>
      <c r="O90" s="563">
        <f t="shared" si="8"/>
        <v>4.4000000000000004</v>
      </c>
      <c r="P90" s="563">
        <f t="shared" si="8"/>
        <v>5.375</v>
      </c>
      <c r="Q90" s="563">
        <f t="shared" si="11"/>
        <v>4.3</v>
      </c>
      <c r="R90" s="563">
        <f t="shared" si="11"/>
        <v>4.625</v>
      </c>
      <c r="T90" s="255"/>
      <c r="U90" s="42"/>
    </row>
    <row r="91" spans="1:21" s="39" customFormat="1" ht="23.25" customHeight="1">
      <c r="A91"/>
      <c r="B91" s="79" t="s">
        <v>464</v>
      </c>
      <c r="C91" s="439">
        <v>12</v>
      </c>
      <c r="D91" s="439">
        <v>8</v>
      </c>
      <c r="E91" s="439">
        <v>24</v>
      </c>
      <c r="F91" s="439">
        <v>17</v>
      </c>
      <c r="G91" s="439">
        <v>75</v>
      </c>
      <c r="H91" s="439">
        <v>75</v>
      </c>
      <c r="I91" s="439">
        <v>81</v>
      </c>
      <c r="J91" s="439">
        <v>109</v>
      </c>
      <c r="K91" s="564">
        <f t="shared" si="9"/>
        <v>2</v>
      </c>
      <c r="L91" s="564">
        <f t="shared" si="9"/>
        <v>2.125</v>
      </c>
      <c r="M91" s="564">
        <f t="shared" si="9"/>
        <v>3.125</v>
      </c>
      <c r="N91" s="564">
        <f t="shared" si="10"/>
        <v>4.4117647058823533</v>
      </c>
      <c r="O91" s="564">
        <f t="shared" si="8"/>
        <v>6.25</v>
      </c>
      <c r="P91" s="564">
        <f t="shared" si="8"/>
        <v>9.375</v>
      </c>
      <c r="Q91" s="564">
        <f t="shared" si="11"/>
        <v>6.75</v>
      </c>
      <c r="R91" s="564">
        <f t="shared" si="11"/>
        <v>13.625</v>
      </c>
      <c r="T91" s="169"/>
      <c r="U91" s="42"/>
    </row>
    <row r="92" spans="1:21" s="39" customFormat="1" ht="23.25" customHeight="1">
      <c r="A92"/>
      <c r="B92" s="419" t="s">
        <v>10</v>
      </c>
      <c r="C92" s="440">
        <f>SUM(C84:C91)</f>
        <v>175</v>
      </c>
      <c r="D92" s="440">
        <f>SUM(D84:D91)</f>
        <v>157</v>
      </c>
      <c r="E92" s="440">
        <f t="shared" ref="E92:J92" si="12">SUM(E84:E91)</f>
        <v>541</v>
      </c>
      <c r="F92" s="440">
        <f t="shared" si="12"/>
        <v>578</v>
      </c>
      <c r="G92" s="440">
        <f t="shared" si="12"/>
        <v>1100</v>
      </c>
      <c r="H92" s="440">
        <f t="shared" si="12"/>
        <v>1261</v>
      </c>
      <c r="I92" s="440">
        <f t="shared" si="12"/>
        <v>1521</v>
      </c>
      <c r="J92" s="440">
        <f t="shared" si="12"/>
        <v>1678</v>
      </c>
      <c r="K92" s="440" t="s">
        <v>100</v>
      </c>
      <c r="L92" s="440" t="s">
        <v>100</v>
      </c>
      <c r="M92" s="440" t="s">
        <v>100</v>
      </c>
      <c r="N92" s="440" t="s">
        <v>100</v>
      </c>
      <c r="O92" s="440" t="s">
        <v>100</v>
      </c>
      <c r="P92" s="440" t="s">
        <v>100</v>
      </c>
      <c r="Q92" s="440" t="s">
        <v>100</v>
      </c>
      <c r="R92" s="440" t="s">
        <v>100</v>
      </c>
      <c r="T92" s="42"/>
      <c r="U92" s="42"/>
    </row>
    <row r="93" spans="1:21" s="39" customFormat="1" ht="23.25" customHeight="1">
      <c r="A93"/>
      <c r="B93" s="459" t="s">
        <v>11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s="39" customFormat="1" ht="23.25" customHeight="1">
      <c r="A94"/>
      <c r="B94" s="50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s="39" customFormat="1" ht="23.25" customHeight="1">
      <c r="A95"/>
      <c r="B95" s="372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42"/>
    </row>
    <row r="96" spans="1:21" s="39" customFormat="1" ht="23.25" customHeight="1">
      <c r="A96"/>
      <c r="B96" s="26"/>
      <c r="C96" s="363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42"/>
    </row>
    <row r="97" spans="1:21" s="39" customFormat="1" ht="23.25" customHeight="1">
      <c r="A97"/>
      <c r="B97" s="26"/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42"/>
    </row>
    <row r="98" spans="1:21" s="39" customFormat="1" ht="23.25" customHeight="1">
      <c r="A98"/>
      <c r="B98" s="26"/>
      <c r="C98" s="363"/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42"/>
    </row>
    <row r="99" spans="1:21" s="39" customFormat="1" ht="23.25" customHeight="1">
      <c r="A99"/>
      <c r="B99" s="26"/>
      <c r="C99" s="363"/>
      <c r="D99" s="363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3"/>
      <c r="U99" s="42"/>
    </row>
    <row r="100" spans="1:21" s="39" customFormat="1" ht="23.25" customHeight="1">
      <c r="A100"/>
      <c r="B100" s="26"/>
      <c r="C100" s="363"/>
      <c r="D100" s="363"/>
      <c r="E100" s="363"/>
      <c r="F100" s="363"/>
      <c r="G100" s="363"/>
      <c r="H100" s="363"/>
      <c r="I100" s="363"/>
      <c r="J100" s="363"/>
      <c r="K100" s="363"/>
      <c r="L100" s="363"/>
      <c r="M100" s="363"/>
      <c r="N100" s="363"/>
      <c r="O100" s="363"/>
      <c r="P100" s="363"/>
      <c r="Q100" s="363"/>
      <c r="R100" s="363"/>
      <c r="S100" s="363"/>
      <c r="T100" s="363"/>
      <c r="U100" s="42"/>
    </row>
    <row r="101" spans="1:21" s="39" customFormat="1" ht="23.25" customHeight="1">
      <c r="A101"/>
      <c r="B101" s="26"/>
      <c r="C101" s="363"/>
      <c r="D101" s="363"/>
      <c r="E101" s="363"/>
      <c r="F101" s="363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3"/>
      <c r="T101" s="363"/>
      <c r="U101" s="42"/>
    </row>
    <row r="102" spans="1:21" s="39" customFormat="1" ht="23.25" customHeight="1">
      <c r="A102"/>
      <c r="B102" s="26"/>
      <c r="C102" s="363"/>
      <c r="D102" s="363"/>
      <c r="E102" s="363"/>
      <c r="F102" s="363"/>
      <c r="G102" s="363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  <c r="S102" s="363"/>
      <c r="T102" s="363"/>
      <c r="U102" s="42"/>
    </row>
    <row r="103" spans="1:21" s="39" customFormat="1" ht="23.25" customHeight="1">
      <c r="A103"/>
      <c r="B103" s="26"/>
      <c r="C103" s="363"/>
      <c r="D103" s="363"/>
      <c r="E103" s="363"/>
      <c r="F103" s="363"/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  <c r="R103" s="363"/>
      <c r="S103" s="363"/>
      <c r="T103" s="363"/>
      <c r="U103" s="42"/>
    </row>
    <row r="104" spans="1:21" s="39" customFormat="1" ht="23.25" customHeight="1">
      <c r="A104"/>
      <c r="B104" s="26"/>
      <c r="C104" s="363"/>
      <c r="D104" s="363"/>
      <c r="E104" s="363"/>
      <c r="F104" s="363"/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63"/>
      <c r="R104" s="363"/>
      <c r="S104" s="363"/>
      <c r="T104" s="363"/>
      <c r="U104" s="42"/>
    </row>
    <row r="105" spans="1:21" s="39" customFormat="1" ht="23.25" customHeight="1">
      <c r="A105"/>
      <c r="B105" s="26"/>
      <c r="C105" s="363"/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  <c r="S105" s="363"/>
      <c r="T105" s="363"/>
      <c r="U105" s="42"/>
    </row>
    <row r="106" spans="1:21" s="39" customFormat="1" ht="23.25" customHeight="1">
      <c r="A106"/>
      <c r="B106" s="26"/>
      <c r="C106" s="363"/>
      <c r="D106" s="363"/>
      <c r="E106" s="363"/>
      <c r="F106" s="363"/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63"/>
      <c r="R106" s="363"/>
      <c r="S106" s="363"/>
      <c r="T106" s="363"/>
      <c r="U106" s="42"/>
    </row>
    <row r="107" spans="1:21" s="39" customFormat="1" ht="23.25" customHeight="1">
      <c r="A107"/>
      <c r="B107" s="26"/>
      <c r="C107" s="363"/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42"/>
    </row>
    <row r="108" spans="1:21" s="39" customFormat="1" ht="23.25" customHeight="1">
      <c r="A108"/>
      <c r="B108" s="374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42"/>
    </row>
    <row r="109" spans="1:21" s="39" customFormat="1" ht="23.25" customHeight="1">
      <c r="A109"/>
      <c r="B109" s="20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s="39" customFormat="1" ht="23.25" customHeight="1">
      <c r="A1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s="39" customFormat="1" ht="23.25" customHeight="1">
      <c r="A111"/>
      <c r="B111" s="50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s="39" customFormat="1" ht="23.25" customHeight="1">
      <c r="A112"/>
      <c r="B112" s="372"/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372"/>
      <c r="O112" s="372"/>
      <c r="P112" s="372"/>
      <c r="Q112" s="372"/>
      <c r="R112" s="372"/>
      <c r="S112" s="372"/>
      <c r="T112" s="372"/>
      <c r="U112" s="42"/>
    </row>
    <row r="113" spans="1:21" s="39" customFormat="1" ht="23.25" customHeight="1">
      <c r="A113"/>
      <c r="B113" s="376"/>
      <c r="C113" s="363"/>
      <c r="D113" s="363"/>
      <c r="E113" s="363"/>
      <c r="F113" s="363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3"/>
      <c r="U113" s="42"/>
    </row>
    <row r="114" spans="1:21" s="39" customFormat="1" ht="23.25" customHeight="1">
      <c r="A114"/>
      <c r="B114" s="376"/>
      <c r="C114" s="363"/>
      <c r="D114" s="363"/>
      <c r="E114" s="363"/>
      <c r="F114" s="363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66"/>
      <c r="R114" s="366"/>
      <c r="S114" s="363"/>
      <c r="T114" s="363"/>
      <c r="U114" s="42"/>
    </row>
    <row r="115" spans="1:21" s="39" customFormat="1" ht="23.25" customHeight="1">
      <c r="A115"/>
      <c r="B115" s="376"/>
      <c r="C115" s="363"/>
      <c r="D115" s="363"/>
      <c r="E115" s="363"/>
      <c r="F115" s="363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66"/>
      <c r="R115" s="366"/>
      <c r="S115" s="363"/>
      <c r="T115" s="363"/>
      <c r="U115" s="42"/>
    </row>
    <row r="116" spans="1:21" s="39" customFormat="1" ht="23.25" customHeight="1">
      <c r="A116"/>
      <c r="B116" s="376"/>
      <c r="C116" s="363"/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6"/>
      <c r="R116" s="366"/>
      <c r="S116" s="363"/>
      <c r="T116" s="363"/>
      <c r="U116" s="42"/>
    </row>
    <row r="117" spans="1:21" s="39" customFormat="1" ht="23.25" customHeight="1">
      <c r="A117"/>
      <c r="B117" s="376"/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6"/>
      <c r="R117" s="366"/>
      <c r="S117" s="363"/>
      <c r="T117" s="363"/>
      <c r="U117" s="42"/>
    </row>
    <row r="118" spans="1:21" s="39" customFormat="1" ht="23.25" customHeight="1">
      <c r="A118"/>
      <c r="B118" s="376"/>
      <c r="C118" s="363"/>
      <c r="D118" s="363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66"/>
      <c r="R118" s="366"/>
      <c r="S118" s="363"/>
      <c r="T118" s="363"/>
      <c r="U118" s="42"/>
    </row>
    <row r="119" spans="1:21" s="39" customFormat="1" ht="23.25" customHeight="1">
      <c r="A119"/>
      <c r="B119" s="376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6"/>
      <c r="R119" s="366"/>
      <c r="S119" s="363"/>
      <c r="T119" s="363"/>
      <c r="U119" s="42"/>
    </row>
    <row r="120" spans="1:21" s="39" customFormat="1" ht="23.25" customHeight="1">
      <c r="A120"/>
      <c r="B120" s="376"/>
      <c r="C120" s="363"/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  <c r="Q120" s="366"/>
      <c r="R120" s="366"/>
      <c r="S120" s="363"/>
      <c r="T120" s="363"/>
      <c r="U120" s="42"/>
    </row>
    <row r="121" spans="1:21" s="39" customFormat="1" ht="23.25" customHeight="1">
      <c r="A121"/>
      <c r="B121" s="376"/>
      <c r="C121" s="363"/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  <c r="O121" s="363"/>
      <c r="P121" s="363"/>
      <c r="Q121" s="366"/>
      <c r="R121" s="366"/>
      <c r="S121" s="363"/>
      <c r="T121" s="363"/>
      <c r="U121" s="42"/>
    </row>
    <row r="122" spans="1:21" s="39" customFormat="1" ht="23.25" customHeight="1">
      <c r="A122"/>
      <c r="B122" s="376"/>
      <c r="C122" s="363"/>
      <c r="D122" s="363"/>
      <c r="E122" s="363"/>
      <c r="F122" s="363"/>
      <c r="G122" s="363"/>
      <c r="H122" s="363"/>
      <c r="I122" s="363"/>
      <c r="J122" s="363"/>
      <c r="K122" s="363"/>
      <c r="L122" s="363"/>
      <c r="M122" s="363"/>
      <c r="N122" s="363"/>
      <c r="O122" s="363"/>
      <c r="P122" s="363"/>
      <c r="Q122" s="366"/>
      <c r="R122" s="366"/>
      <c r="S122" s="363"/>
      <c r="T122" s="363"/>
      <c r="U122" s="42"/>
    </row>
    <row r="123" spans="1:21" s="39" customFormat="1" ht="23.25" customHeight="1">
      <c r="A123"/>
      <c r="B123" s="376"/>
      <c r="C123" s="363"/>
      <c r="D123" s="363"/>
      <c r="E123" s="363"/>
      <c r="F123" s="363"/>
      <c r="G123" s="363"/>
      <c r="H123" s="363"/>
      <c r="I123" s="363"/>
      <c r="J123" s="363"/>
      <c r="K123" s="363"/>
      <c r="L123" s="363"/>
      <c r="M123" s="363"/>
      <c r="N123" s="363"/>
      <c r="O123" s="363"/>
      <c r="P123" s="363"/>
      <c r="Q123" s="366"/>
      <c r="R123" s="366"/>
      <c r="S123" s="363"/>
      <c r="T123" s="363"/>
      <c r="U123" s="42"/>
    </row>
    <row r="124" spans="1:21" s="39" customFormat="1" ht="23.25" customHeight="1">
      <c r="A124"/>
      <c r="B124" s="376"/>
      <c r="C124" s="363"/>
      <c r="D124" s="363"/>
      <c r="E124" s="363"/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6"/>
      <c r="R124" s="366"/>
      <c r="S124" s="363"/>
      <c r="T124" s="363"/>
      <c r="U124" s="42"/>
    </row>
    <row r="125" spans="1:21" s="39" customFormat="1" ht="23.25" customHeight="1">
      <c r="A125"/>
      <c r="B125" s="376"/>
      <c r="C125" s="363"/>
      <c r="D125" s="363"/>
      <c r="E125" s="363"/>
      <c r="F125" s="363"/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66"/>
      <c r="R125" s="366"/>
      <c r="S125" s="363"/>
      <c r="T125" s="363"/>
      <c r="U125" s="42"/>
    </row>
    <row r="126" spans="1:21" s="39" customFormat="1" ht="23.25" customHeight="1">
      <c r="A126"/>
      <c r="B126" s="376"/>
      <c r="C126" s="363"/>
      <c r="D126" s="363"/>
      <c r="E126" s="363"/>
      <c r="F126" s="363"/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66"/>
      <c r="R126" s="366"/>
      <c r="S126" s="363"/>
      <c r="T126" s="363"/>
      <c r="U126" s="42"/>
    </row>
    <row r="127" spans="1:21" s="39" customFormat="1" ht="23.25" customHeight="1">
      <c r="A127"/>
      <c r="B127" s="376"/>
      <c r="C127" s="363"/>
      <c r="D127" s="363"/>
      <c r="E127" s="363"/>
      <c r="F127" s="363"/>
      <c r="G127" s="363"/>
      <c r="H127" s="363"/>
      <c r="I127" s="363"/>
      <c r="J127" s="363"/>
      <c r="K127" s="363"/>
      <c r="L127" s="363"/>
      <c r="M127" s="363"/>
      <c r="N127" s="363"/>
      <c r="O127" s="363"/>
      <c r="P127" s="363"/>
      <c r="Q127" s="366"/>
      <c r="R127" s="366"/>
      <c r="S127" s="363"/>
      <c r="T127" s="363"/>
      <c r="U127" s="42"/>
    </row>
    <row r="128" spans="1:21" s="39" customFormat="1" ht="23.25" customHeight="1">
      <c r="A128"/>
      <c r="B128" s="376"/>
      <c r="C128" s="363"/>
      <c r="D128" s="363"/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6"/>
      <c r="R128" s="366"/>
      <c r="S128" s="363"/>
      <c r="T128" s="363"/>
      <c r="U128" s="42"/>
    </row>
    <row r="129" spans="1:21" s="39" customFormat="1" ht="23.25" customHeight="1">
      <c r="A129"/>
      <c r="B129" s="376"/>
      <c r="C129" s="363"/>
      <c r="D129" s="363"/>
      <c r="E129" s="363"/>
      <c r="F129" s="363"/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66"/>
      <c r="R129" s="366"/>
      <c r="S129" s="363"/>
      <c r="T129" s="363"/>
      <c r="U129" s="42"/>
    </row>
    <row r="130" spans="1:21" s="39" customFormat="1" ht="23.25" customHeight="1">
      <c r="A130"/>
      <c r="B130" s="376"/>
      <c r="C130" s="363"/>
      <c r="D130" s="363"/>
      <c r="E130" s="363"/>
      <c r="F130" s="363"/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66"/>
      <c r="R130" s="366"/>
      <c r="S130" s="363"/>
      <c r="T130" s="363"/>
      <c r="U130" s="42"/>
    </row>
    <row r="131" spans="1:21" s="39" customFormat="1" ht="23.25" customHeight="1">
      <c r="A131"/>
      <c r="B131" s="376"/>
      <c r="C131" s="363"/>
      <c r="D131" s="363"/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66"/>
      <c r="R131" s="366"/>
      <c r="S131" s="363"/>
      <c r="T131" s="363"/>
      <c r="U131" s="42"/>
    </row>
    <row r="132" spans="1:21" s="39" customFormat="1" ht="23.25" customHeight="1">
      <c r="A132"/>
      <c r="B132" s="376"/>
      <c r="C132" s="363"/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6"/>
      <c r="R132" s="366"/>
      <c r="S132" s="363"/>
      <c r="T132" s="363"/>
      <c r="U132" s="42"/>
    </row>
    <row r="133" spans="1:21" s="39" customFormat="1" ht="23.25" customHeight="1">
      <c r="A133"/>
      <c r="B133" s="376"/>
      <c r="C133" s="363"/>
      <c r="D133" s="363"/>
      <c r="E133" s="363"/>
      <c r="F133" s="363"/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66"/>
      <c r="R133" s="366"/>
      <c r="S133" s="363"/>
      <c r="T133" s="363"/>
      <c r="U133" s="42"/>
    </row>
    <row r="134" spans="1:21" s="39" customFormat="1" ht="23.25" customHeight="1">
      <c r="A134"/>
      <c r="B134" s="376"/>
      <c r="C134" s="363"/>
      <c r="D134" s="363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6"/>
      <c r="R134" s="366"/>
      <c r="S134" s="363"/>
      <c r="T134" s="363"/>
      <c r="U134" s="42"/>
    </row>
    <row r="135" spans="1:21" s="39" customFormat="1" ht="23.25" customHeight="1">
      <c r="A135"/>
      <c r="B135" s="376"/>
      <c r="C135" s="363"/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6"/>
      <c r="R135" s="366"/>
      <c r="S135" s="363"/>
      <c r="T135" s="363"/>
      <c r="U135" s="42"/>
    </row>
    <row r="136" spans="1:21" s="39" customFormat="1" ht="23.25" customHeight="1">
      <c r="A136"/>
      <c r="B136" s="374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42"/>
    </row>
    <row r="137" spans="1:21" s="39" customFormat="1" ht="23.25" customHeight="1">
      <c r="A137"/>
      <c r="B137" s="20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1:21" s="39" customFormat="1" ht="23.25" customHeight="1">
      <c r="A138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1:21" s="39" customFormat="1" ht="23.25" customHeight="1">
      <c r="A139"/>
      <c r="B139" s="50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1:21" s="39" customFormat="1" ht="23.25" customHeight="1">
      <c r="A140"/>
      <c r="B140" s="372"/>
      <c r="C140" s="372"/>
      <c r="D140" s="372"/>
      <c r="E140" s="372"/>
      <c r="F140" s="372"/>
      <c r="G140" s="372"/>
      <c r="H140" s="372"/>
      <c r="I140" s="372"/>
      <c r="J140" s="372"/>
      <c r="K140" s="372"/>
      <c r="L140" s="372"/>
      <c r="M140" s="372"/>
      <c r="N140" s="372"/>
      <c r="O140" s="372"/>
      <c r="P140" s="372"/>
      <c r="Q140" s="372"/>
      <c r="R140" s="372"/>
      <c r="S140" s="372"/>
      <c r="T140" s="372"/>
      <c r="U140" s="42"/>
    </row>
    <row r="141" spans="1:21" s="39" customFormat="1" ht="23.25" customHeight="1">
      <c r="A141"/>
      <c r="B141" s="363"/>
      <c r="C141" s="363"/>
      <c r="D141" s="363"/>
      <c r="E141" s="363"/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  <c r="R141" s="363"/>
      <c r="S141" s="363"/>
      <c r="T141" s="363"/>
      <c r="U141" s="42"/>
    </row>
    <row r="142" spans="1:21" s="39" customFormat="1" ht="23.25" customHeight="1">
      <c r="A142"/>
      <c r="B142" s="363"/>
      <c r="C142" s="363"/>
      <c r="D142" s="363"/>
      <c r="E142" s="363"/>
      <c r="F142" s="363"/>
      <c r="G142" s="363"/>
      <c r="H142" s="363"/>
      <c r="I142" s="363"/>
      <c r="J142" s="363"/>
      <c r="K142" s="363"/>
      <c r="L142" s="363"/>
      <c r="M142" s="363"/>
      <c r="N142" s="363"/>
      <c r="O142" s="363"/>
      <c r="P142" s="363"/>
      <c r="Q142" s="363"/>
      <c r="R142" s="363"/>
      <c r="S142" s="363"/>
      <c r="T142" s="363"/>
      <c r="U142" s="42"/>
    </row>
    <row r="143" spans="1:21" s="39" customFormat="1" ht="23.25" customHeight="1">
      <c r="A14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363"/>
      <c r="R143" s="363"/>
      <c r="S143" s="363"/>
      <c r="T143" s="363"/>
      <c r="U143" s="42"/>
    </row>
    <row r="144" spans="1:21" s="39" customFormat="1" ht="23.25" customHeight="1">
      <c r="A144"/>
      <c r="B144" s="363"/>
      <c r="C144" s="363"/>
      <c r="D144" s="363"/>
      <c r="E144" s="363"/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  <c r="R144" s="363"/>
      <c r="S144" s="363"/>
      <c r="T144" s="363"/>
      <c r="U144" s="42"/>
    </row>
    <row r="145" spans="1:21" s="39" customFormat="1" ht="23.25" customHeight="1">
      <c r="A145"/>
      <c r="B145" s="363"/>
      <c r="C145" s="363"/>
      <c r="D145" s="363"/>
      <c r="E145" s="363"/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63"/>
      <c r="R145" s="363"/>
      <c r="S145" s="363"/>
      <c r="T145" s="363"/>
      <c r="U145" s="42"/>
    </row>
    <row r="146" spans="1:21" s="39" customFormat="1" ht="23.25" customHeight="1">
      <c r="A146"/>
      <c r="B146" s="363"/>
      <c r="C146" s="363"/>
      <c r="D146" s="363"/>
      <c r="E146" s="363"/>
      <c r="F146" s="363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63"/>
      <c r="R146" s="363"/>
      <c r="S146" s="363"/>
      <c r="T146" s="363"/>
      <c r="U146" s="42"/>
    </row>
    <row r="147" spans="1:21" s="39" customFormat="1" ht="23.25" customHeight="1">
      <c r="A147"/>
      <c r="B147" s="363"/>
      <c r="C147" s="363"/>
      <c r="D147" s="363"/>
      <c r="E147" s="363"/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  <c r="S147" s="363"/>
      <c r="T147" s="363"/>
      <c r="U147" s="42"/>
    </row>
    <row r="148" spans="1:21" s="39" customFormat="1" ht="23.25" customHeight="1">
      <c r="A148"/>
      <c r="B148" s="363"/>
      <c r="C148" s="363"/>
      <c r="D148" s="363"/>
      <c r="E148" s="363"/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  <c r="T148" s="363"/>
      <c r="U148" s="42"/>
    </row>
    <row r="149" spans="1:21" s="39" customFormat="1" ht="23.25" customHeight="1">
      <c r="A149"/>
      <c r="B149" s="363"/>
      <c r="C149" s="363"/>
      <c r="D149" s="363"/>
      <c r="E149" s="363"/>
      <c r="F149" s="363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3"/>
      <c r="U149" s="42"/>
    </row>
    <row r="150" spans="1:21" s="39" customFormat="1" ht="23.25" customHeight="1">
      <c r="A150"/>
      <c r="B150" s="363"/>
      <c r="C150" s="363"/>
      <c r="D150" s="363"/>
      <c r="E150" s="363"/>
      <c r="F150" s="363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63"/>
      <c r="R150" s="363"/>
      <c r="S150" s="363"/>
      <c r="T150" s="363"/>
      <c r="U150" s="42"/>
    </row>
    <row r="151" spans="1:21" s="39" customFormat="1" ht="23.25" customHeight="1">
      <c r="A151"/>
      <c r="B151" s="363"/>
      <c r="C151" s="363"/>
      <c r="D151" s="363"/>
      <c r="E151" s="363"/>
      <c r="F151" s="363"/>
      <c r="G151" s="363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  <c r="R151" s="363"/>
      <c r="S151" s="363"/>
      <c r="T151" s="363"/>
      <c r="U151" s="42"/>
    </row>
    <row r="152" spans="1:21" s="39" customFormat="1" ht="23.25" customHeight="1">
      <c r="A152"/>
      <c r="B152" s="363"/>
      <c r="C152" s="363"/>
      <c r="D152" s="363"/>
      <c r="E152" s="363"/>
      <c r="F152" s="363"/>
      <c r="G152" s="363"/>
      <c r="H152" s="363"/>
      <c r="I152" s="363"/>
      <c r="J152" s="363"/>
      <c r="K152" s="363"/>
      <c r="L152" s="363"/>
      <c r="M152" s="363"/>
      <c r="N152" s="363"/>
      <c r="O152" s="363"/>
      <c r="P152" s="363"/>
      <c r="Q152" s="363"/>
      <c r="R152" s="363"/>
      <c r="S152" s="363"/>
      <c r="T152" s="363"/>
      <c r="U152" s="42"/>
    </row>
    <row r="153" spans="1:21" s="39" customFormat="1" ht="23.25" customHeight="1">
      <c r="A153"/>
      <c r="B153" s="363"/>
      <c r="C153" s="363"/>
      <c r="D153" s="363"/>
      <c r="E153" s="363"/>
      <c r="F153" s="363"/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  <c r="S153" s="363"/>
      <c r="T153" s="363"/>
      <c r="U153" s="42"/>
    </row>
    <row r="154" spans="1:21" s="39" customFormat="1" ht="23.25" customHeight="1">
      <c r="A154"/>
      <c r="B154" s="363"/>
      <c r="C154" s="363"/>
      <c r="D154" s="363"/>
      <c r="E154" s="363"/>
      <c r="F154" s="363"/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63"/>
      <c r="R154" s="363"/>
      <c r="S154" s="363"/>
      <c r="T154" s="363"/>
      <c r="U154" s="42"/>
    </row>
    <row r="155" spans="1:21" s="39" customFormat="1" ht="23.25" customHeight="1">
      <c r="A155"/>
      <c r="B155" s="363"/>
      <c r="C155" s="363"/>
      <c r="D155" s="363"/>
      <c r="E155" s="363"/>
      <c r="F155" s="363"/>
      <c r="G155" s="363"/>
      <c r="H155" s="363"/>
      <c r="I155" s="363"/>
      <c r="J155" s="363"/>
      <c r="K155" s="363"/>
      <c r="L155" s="363"/>
      <c r="M155" s="363"/>
      <c r="N155" s="363"/>
      <c r="O155" s="363"/>
      <c r="P155" s="363"/>
      <c r="Q155" s="363"/>
      <c r="R155" s="363"/>
      <c r="S155" s="363"/>
      <c r="T155" s="363"/>
      <c r="U155" s="42"/>
    </row>
    <row r="156" spans="1:21" s="39" customFormat="1" ht="23.25" customHeight="1">
      <c r="A156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  <c r="T156" s="363"/>
      <c r="U156" s="42"/>
    </row>
    <row r="157" spans="1:21" s="39" customFormat="1" ht="23.25" customHeight="1">
      <c r="A157"/>
      <c r="B157" s="363"/>
      <c r="C157" s="363"/>
      <c r="D157" s="363"/>
      <c r="E157" s="363"/>
      <c r="F157" s="363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  <c r="S157" s="363"/>
      <c r="T157" s="363"/>
      <c r="U157" s="42"/>
    </row>
    <row r="158" spans="1:21" s="39" customFormat="1" ht="23.25" customHeight="1">
      <c r="A158"/>
      <c r="B158" s="363"/>
      <c r="C158" s="363"/>
      <c r="D158" s="363"/>
      <c r="E158" s="363"/>
      <c r="F158" s="363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  <c r="S158" s="363"/>
      <c r="T158" s="363"/>
      <c r="U158" s="42"/>
    </row>
    <row r="159" spans="1:21" s="39" customFormat="1" ht="23.25" customHeight="1">
      <c r="A159"/>
      <c r="B159" s="363"/>
      <c r="C159" s="363"/>
      <c r="D159" s="363"/>
      <c r="E159" s="363"/>
      <c r="F159" s="363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63"/>
      <c r="R159" s="363"/>
      <c r="S159" s="363"/>
      <c r="T159" s="363"/>
      <c r="U159" s="42"/>
    </row>
    <row r="160" spans="1:21" s="39" customFormat="1" ht="23.25" customHeight="1">
      <c r="A160"/>
      <c r="B160" s="363"/>
      <c r="C160" s="363"/>
      <c r="D160" s="363"/>
      <c r="E160" s="363"/>
      <c r="F160" s="363"/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63"/>
      <c r="R160" s="363"/>
      <c r="S160" s="363"/>
      <c r="T160" s="363"/>
      <c r="U160" s="42"/>
    </row>
    <row r="161" spans="1:21" s="39" customFormat="1" ht="23.25" customHeight="1">
      <c r="A161"/>
      <c r="B161" s="363"/>
      <c r="C161" s="363"/>
      <c r="D161" s="363"/>
      <c r="E161" s="363"/>
      <c r="F161" s="363"/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63"/>
      <c r="R161" s="363"/>
      <c r="S161" s="363"/>
      <c r="T161" s="363"/>
      <c r="U161" s="42"/>
    </row>
    <row r="162" spans="1:21" s="39" customFormat="1" ht="23.25" customHeight="1">
      <c r="A162"/>
      <c r="B162" s="363"/>
      <c r="C162" s="363"/>
      <c r="D162" s="363"/>
      <c r="E162" s="363"/>
      <c r="F162" s="363"/>
      <c r="G162" s="363"/>
      <c r="H162" s="363"/>
      <c r="I162" s="363"/>
      <c r="J162" s="363"/>
      <c r="K162" s="363"/>
      <c r="L162" s="363"/>
      <c r="M162" s="363"/>
      <c r="N162" s="363"/>
      <c r="O162" s="363"/>
      <c r="P162" s="363"/>
      <c r="Q162" s="363"/>
      <c r="R162" s="363"/>
      <c r="S162" s="363"/>
      <c r="T162" s="363"/>
      <c r="U162" s="42"/>
    </row>
    <row r="163" spans="1:21" s="39" customFormat="1" ht="23.25" customHeight="1">
      <c r="A163"/>
      <c r="B163" s="363"/>
      <c r="C163" s="363"/>
      <c r="D163" s="363"/>
      <c r="E163" s="363"/>
      <c r="F163" s="363"/>
      <c r="G163" s="363"/>
      <c r="H163" s="363"/>
      <c r="I163" s="363"/>
      <c r="J163" s="363"/>
      <c r="K163" s="363"/>
      <c r="L163" s="363"/>
      <c r="M163" s="363"/>
      <c r="N163" s="363"/>
      <c r="O163" s="363"/>
      <c r="P163" s="363"/>
      <c r="Q163" s="363"/>
      <c r="R163" s="363"/>
      <c r="S163" s="363"/>
      <c r="T163" s="363"/>
      <c r="U163" s="42"/>
    </row>
    <row r="164" spans="1:21" s="39" customFormat="1" ht="23.25" customHeight="1">
      <c r="A164"/>
      <c r="B164" s="363"/>
      <c r="C164" s="363"/>
      <c r="D164" s="363"/>
      <c r="E164" s="363"/>
      <c r="F164" s="363"/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63"/>
      <c r="R164" s="363"/>
      <c r="S164" s="363"/>
      <c r="T164" s="363"/>
      <c r="U164" s="42"/>
    </row>
    <row r="165" spans="1:21" s="39" customFormat="1" ht="23.25" customHeight="1">
      <c r="A165"/>
      <c r="B165" s="363"/>
      <c r="C165" s="363"/>
      <c r="D165" s="363"/>
      <c r="E165" s="363"/>
      <c r="F165" s="363"/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63"/>
      <c r="R165" s="363"/>
      <c r="S165" s="363"/>
      <c r="T165" s="363"/>
      <c r="U165" s="42"/>
    </row>
    <row r="166" spans="1:21" s="39" customFormat="1" ht="23.25" customHeight="1">
      <c r="A166"/>
      <c r="B166" s="374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42"/>
    </row>
    <row r="167" spans="1:21" s="39" customFormat="1" ht="23.25" customHeight="1">
      <c r="A167"/>
      <c r="B167" s="20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s="39" customFormat="1" ht="23.25" customHeight="1">
      <c r="A168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s="39" customFormat="1" ht="23.25" customHeight="1">
      <c r="A16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s="39" customFormat="1" ht="23.25" customHeight="1">
      <c r="A17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s="39" customFormat="1" ht="23.25" customHeight="1">
      <c r="A171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s="39" customFormat="1" ht="23.25" customHeight="1">
      <c r="A17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</row>
    <row r="173" spans="1:21" s="39" customFormat="1" ht="23.25" customHeight="1">
      <c r="A173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</row>
    <row r="174" spans="1:21" s="39" customFormat="1" ht="23.25" customHeight="1">
      <c r="A174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</row>
    <row r="175" spans="1:21" s="39" customFormat="1" ht="23.25" customHeight="1">
      <c r="A175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</row>
    <row r="176" spans="1:21" s="39" customFormat="1" ht="23.25" customHeight="1">
      <c r="A176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</row>
    <row r="177" spans="1:21" s="39" customFormat="1" ht="23.25" customHeight="1">
      <c r="A177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</row>
    <row r="178" spans="1:21" s="39" customFormat="1" ht="23.25" customHeight="1">
      <c r="A178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</row>
    <row r="179" spans="1:21" s="39" customFormat="1" ht="23.25" customHeight="1">
      <c r="A17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</row>
    <row r="180" spans="1:21" s="39" customFormat="1" ht="23.25" customHeight="1">
      <c r="A18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</row>
    <row r="181" spans="1:21" s="39" customFormat="1" ht="23.25" customHeight="1">
      <c r="A18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42"/>
      <c r="U181" s="42"/>
    </row>
    <row r="182" spans="1:21" s="39" customFormat="1" ht="23.25" customHeight="1">
      <c r="A182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42"/>
      <c r="U182" s="42"/>
    </row>
    <row r="183" spans="1:21" s="39" customFormat="1" ht="23.25" customHeight="1">
      <c r="A183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42"/>
      <c r="U183" s="42"/>
    </row>
    <row r="184" spans="1:21" s="39" customFormat="1" ht="23.25" customHeight="1">
      <c r="A184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42"/>
      <c r="U184" s="42"/>
    </row>
    <row r="185" spans="1:21" s="39" customFormat="1" ht="23.25" customHeight="1">
      <c r="A185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42"/>
      <c r="U185" s="42"/>
    </row>
    <row r="186" spans="1:21" s="39" customFormat="1" ht="23.25" customHeight="1">
      <c r="A18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42"/>
      <c r="U186" s="42"/>
    </row>
    <row r="187" spans="1:21" s="39" customFormat="1" ht="23.25" customHeight="1">
      <c r="A18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42"/>
      <c r="U187" s="42"/>
    </row>
    <row r="188" spans="1:21" s="39" customFormat="1" ht="23.25" customHeight="1">
      <c r="A188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42"/>
      <c r="U188" s="42"/>
    </row>
    <row r="189" spans="1:21" s="39" customFormat="1" ht="23.25" customHeight="1">
      <c r="A189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42"/>
      <c r="U189" s="42"/>
    </row>
    <row r="190" spans="1:21" s="39" customFormat="1" ht="23.25" customHeight="1">
      <c r="A190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42"/>
      <c r="U190" s="42"/>
    </row>
    <row r="191" spans="1:21" s="39" customFormat="1" ht="23.25" customHeight="1">
      <c r="A19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42"/>
      <c r="U191" s="42"/>
    </row>
    <row r="192" spans="1:21" s="39" customFormat="1" ht="23.25" customHeight="1">
      <c r="A192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42"/>
      <c r="U192" s="42"/>
    </row>
    <row r="193" spans="1:21" s="39" customFormat="1" ht="23.25" customHeight="1">
      <c r="A193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42"/>
      <c r="U193" s="42"/>
    </row>
    <row r="194" spans="1:21" s="39" customFormat="1" ht="23.25" customHeight="1">
      <c r="A194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42"/>
      <c r="U194" s="42"/>
    </row>
    <row r="195" spans="1:21" s="39" customFormat="1" ht="23.25" customHeight="1">
      <c r="A195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42"/>
      <c r="U195" s="42"/>
    </row>
    <row r="196" spans="1:21" s="39" customFormat="1" ht="23.25" customHeight="1">
      <c r="A19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42"/>
      <c r="U196" s="42"/>
    </row>
    <row r="197" spans="1:21" s="39" customFormat="1" ht="23.25" customHeight="1">
      <c r="A19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42"/>
      <c r="U197" s="42"/>
    </row>
    <row r="198" spans="1:21" s="39" customFormat="1" ht="23.25" customHeight="1">
      <c r="A198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42"/>
      <c r="U198" s="42"/>
    </row>
    <row r="199" spans="1:21" s="39" customFormat="1" ht="23.25" customHeight="1">
      <c r="A199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42"/>
      <c r="U199" s="42"/>
    </row>
    <row r="200" spans="1:21" s="39" customFormat="1" ht="23.25" customHeight="1">
      <c r="A200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42"/>
      <c r="U200" s="42"/>
    </row>
    <row r="201" spans="1:21" s="39" customFormat="1" ht="23.25" customHeight="1">
      <c r="A20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42"/>
      <c r="U201" s="42"/>
    </row>
    <row r="202" spans="1:21" s="39" customFormat="1" ht="23.25" customHeight="1">
      <c r="A202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42"/>
      <c r="U202" s="42"/>
    </row>
    <row r="203" spans="1:21" s="39" customFormat="1" ht="23.25" customHeight="1">
      <c r="A203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42"/>
      <c r="U203" s="42"/>
    </row>
    <row r="204" spans="1:21" s="39" customFormat="1" ht="23.25" customHeight="1">
      <c r="A204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42"/>
      <c r="U204" s="42"/>
    </row>
    <row r="205" spans="1:21" s="39" customFormat="1" ht="23.25" customHeight="1">
      <c r="A205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42"/>
      <c r="U205" s="42"/>
    </row>
    <row r="206" spans="1:21" s="39" customFormat="1" ht="23.25" customHeight="1">
      <c r="A20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42"/>
      <c r="U206" s="42"/>
    </row>
    <row r="207" spans="1:21" s="39" customFormat="1" ht="23.25" customHeight="1">
      <c r="A20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42"/>
      <c r="U207" s="42"/>
    </row>
    <row r="208" spans="1:21" s="39" customFormat="1" ht="23.25" customHeight="1">
      <c r="A208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42"/>
      <c r="U208" s="42"/>
    </row>
    <row r="209" spans="1:21" s="39" customFormat="1" ht="23.25" customHeight="1">
      <c r="A209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42"/>
      <c r="U209" s="42"/>
    </row>
    <row r="210" spans="1:21" s="39" customFormat="1" ht="23.25" customHeight="1">
      <c r="A210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42"/>
      <c r="U210" s="42"/>
    </row>
    <row r="211" spans="1:21" s="39" customFormat="1" ht="23.25" customHeight="1">
      <c r="A2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42"/>
      <c r="U211" s="42"/>
    </row>
    <row r="212" spans="1:21" s="39" customFormat="1" ht="23.25" customHeight="1">
      <c r="A212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42"/>
      <c r="U212" s="42"/>
    </row>
    <row r="213" spans="1:21" s="39" customFormat="1" ht="23.25" customHeight="1">
      <c r="A21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42"/>
      <c r="U213" s="42"/>
    </row>
    <row r="214" spans="1:21" s="39" customFormat="1" ht="23.25" customHeight="1">
      <c r="A214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42"/>
      <c r="U214" s="42"/>
    </row>
    <row r="215" spans="1:21" s="39" customFormat="1" ht="23.25" customHeight="1">
      <c r="A215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42"/>
      <c r="U215" s="42"/>
    </row>
    <row r="216" spans="1:21" s="39" customFormat="1" ht="23.25" customHeight="1">
      <c r="A2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42"/>
      <c r="U216" s="42"/>
    </row>
    <row r="217" spans="1:21" s="39" customFormat="1" ht="23.25" customHeight="1">
      <c r="A2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42"/>
      <c r="U217" s="42"/>
    </row>
    <row r="218" spans="1:21" s="39" customFormat="1" ht="23.25" customHeight="1">
      <c r="A218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42"/>
      <c r="U218" s="42"/>
    </row>
    <row r="219" spans="1:21" s="39" customFormat="1" ht="23.25" customHeight="1">
      <c r="A219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42"/>
      <c r="U219" s="42"/>
    </row>
    <row r="220" spans="1:21" s="39" customFormat="1" ht="23.25" customHeight="1">
      <c r="A220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42"/>
      <c r="U220" s="42"/>
    </row>
    <row r="221" spans="1:21" s="39" customFormat="1" ht="23.25" customHeight="1">
      <c r="A22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42"/>
      <c r="U221" s="42"/>
    </row>
    <row r="222" spans="1:21" s="39" customFormat="1" ht="23.25" customHeight="1">
      <c r="A222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42"/>
      <c r="U222" s="42"/>
    </row>
    <row r="223" spans="1:21" s="39" customFormat="1" ht="23.25" customHeight="1">
      <c r="A223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42"/>
      <c r="U223" s="42"/>
    </row>
    <row r="224" spans="1:21" s="39" customFormat="1" ht="23.25" customHeight="1">
      <c r="A224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42"/>
      <c r="U224" s="42"/>
    </row>
    <row r="225" spans="1:21" s="39" customFormat="1" ht="23.25" customHeight="1">
      <c r="A225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42"/>
      <c r="U225" s="42"/>
    </row>
    <row r="226" spans="1:21" s="39" customFormat="1" ht="23.25" customHeight="1">
      <c r="A22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42"/>
      <c r="U226" s="42"/>
    </row>
    <row r="227" spans="1:21" s="39" customFormat="1" ht="23.25" customHeight="1">
      <c r="A22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42"/>
      <c r="U227" s="42"/>
    </row>
    <row r="228" spans="1:21" s="39" customFormat="1" ht="23.25" customHeight="1">
      <c r="A228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42"/>
      <c r="U228" s="42"/>
    </row>
    <row r="229" spans="1:21" s="39" customFormat="1" ht="23.25" customHeight="1">
      <c r="A229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42"/>
      <c r="U229" s="42"/>
    </row>
    <row r="230" spans="1:21" s="39" customFormat="1" ht="23.25" customHeight="1">
      <c r="A230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42"/>
      <c r="U230" s="42"/>
    </row>
    <row r="231" spans="1:21" s="39" customFormat="1" ht="23.25" customHeight="1">
      <c r="A23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42"/>
      <c r="U231" s="42"/>
    </row>
    <row r="232" spans="1:21" s="39" customFormat="1" ht="23.25" customHeight="1">
      <c r="A232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42"/>
      <c r="U232" s="42"/>
    </row>
    <row r="233" spans="1:21" s="39" customFormat="1">
      <c r="A233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42"/>
      <c r="U233" s="42"/>
    </row>
    <row r="234" spans="1:21" s="39" customFormat="1">
      <c r="A234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42"/>
      <c r="U234" s="42"/>
    </row>
    <row r="235" spans="1:21" s="39" customFormat="1">
      <c r="A235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42"/>
      <c r="U235" s="42"/>
    </row>
    <row r="236" spans="1:21" s="39" customFormat="1">
      <c r="A23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42"/>
      <c r="U236" s="42"/>
    </row>
    <row r="237" spans="1:21" s="39" customFormat="1">
      <c r="A23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42"/>
      <c r="U237" s="42"/>
    </row>
    <row r="238" spans="1:21" s="39" customFormat="1">
      <c r="A238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42"/>
      <c r="U238" s="42"/>
    </row>
    <row r="239" spans="1:21" s="39" customFormat="1">
      <c r="A239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42"/>
      <c r="U239" s="42"/>
    </row>
    <row r="240" spans="1:21" s="39" customFormat="1">
      <c r="A240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42"/>
      <c r="U240" s="42"/>
    </row>
    <row r="241" spans="1:21" s="39" customFormat="1">
      <c r="A24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42"/>
      <c r="U241" s="42"/>
    </row>
    <row r="242" spans="1:21" s="39" customFormat="1">
      <c r="A242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42"/>
      <c r="U242" s="42"/>
    </row>
    <row r="243" spans="1:21" s="39" customFormat="1">
      <c r="A243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42"/>
      <c r="U243" s="42"/>
    </row>
    <row r="244" spans="1:21" s="39" customFormat="1">
      <c r="A244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42"/>
      <c r="U244" s="42"/>
    </row>
    <row r="245" spans="1:21" s="39" customFormat="1">
      <c r="A245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42"/>
      <c r="U245" s="42"/>
    </row>
    <row r="246" spans="1:21" s="39" customFormat="1">
      <c r="A24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42"/>
      <c r="U246" s="42"/>
    </row>
    <row r="247" spans="1:21" s="39" customFormat="1">
      <c r="A24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42"/>
      <c r="U247" s="42"/>
    </row>
    <row r="248" spans="1:21" s="39" customFormat="1">
      <c r="A248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42"/>
      <c r="U248" s="42"/>
    </row>
    <row r="249" spans="1:21" s="39" customFormat="1">
      <c r="A249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42"/>
      <c r="U249" s="42"/>
    </row>
    <row r="250" spans="1:21" s="39" customFormat="1">
      <c r="A250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42"/>
      <c r="U250" s="42"/>
    </row>
    <row r="251" spans="1:21" s="39" customFormat="1">
      <c r="A25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42"/>
      <c r="U251" s="42"/>
    </row>
    <row r="252" spans="1:21" s="39" customFormat="1">
      <c r="A252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42"/>
      <c r="U252" s="42"/>
    </row>
    <row r="253" spans="1:21" s="39" customFormat="1">
      <c r="A25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42"/>
      <c r="U253" s="42"/>
    </row>
    <row r="254" spans="1:21" s="39" customFormat="1">
      <c r="A254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42"/>
      <c r="U254" s="42"/>
    </row>
    <row r="255" spans="1:21" s="39" customFormat="1">
      <c r="A255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42"/>
      <c r="U255" s="42"/>
    </row>
    <row r="256" spans="1:21" s="39" customFormat="1">
      <c r="A25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42"/>
      <c r="U256" s="42"/>
    </row>
    <row r="257" spans="1:21" s="39" customFormat="1">
      <c r="A25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42"/>
      <c r="U257" s="42"/>
    </row>
    <row r="258" spans="1:21" s="39" customFormat="1">
      <c r="A258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42"/>
      <c r="U258" s="42"/>
    </row>
    <row r="259" spans="1:21" s="39" customFormat="1">
      <c r="A259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42"/>
      <c r="U259" s="42"/>
    </row>
    <row r="260" spans="1:21" s="39" customFormat="1">
      <c r="A260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42"/>
      <c r="U260" s="42"/>
    </row>
    <row r="261" spans="1:21" s="39" customFormat="1">
      <c r="A26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42"/>
      <c r="U261" s="42"/>
    </row>
    <row r="262" spans="1:21" s="39" customFormat="1">
      <c r="A262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42"/>
      <c r="U262" s="42"/>
    </row>
    <row r="263" spans="1:21" s="39" customFormat="1">
      <c r="A26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42"/>
      <c r="U263" s="42"/>
    </row>
    <row r="264" spans="1:21" s="39" customFormat="1">
      <c r="A264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42"/>
      <c r="U264" s="42"/>
    </row>
    <row r="265" spans="1:21" s="39" customFormat="1">
      <c r="A265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42"/>
      <c r="U265" s="42"/>
    </row>
    <row r="266" spans="1:21" s="39" customFormat="1">
      <c r="A26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42"/>
      <c r="U266" s="42"/>
    </row>
    <row r="267" spans="1:21" s="39" customFormat="1">
      <c r="A26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42"/>
      <c r="U267" s="42"/>
    </row>
    <row r="268" spans="1:21" s="39" customFormat="1">
      <c r="A268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42"/>
      <c r="U268" s="42"/>
    </row>
    <row r="269" spans="1:21" s="39" customFormat="1">
      <c r="A269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42"/>
      <c r="U269" s="42"/>
    </row>
    <row r="270" spans="1:21" s="39" customFormat="1">
      <c r="A270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42"/>
      <c r="U270" s="42"/>
    </row>
    <row r="271" spans="1:21" s="39" customFormat="1">
      <c r="A27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42"/>
      <c r="U271" s="42"/>
    </row>
    <row r="272" spans="1:21" s="39" customFormat="1">
      <c r="A272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42"/>
      <c r="U272" s="42"/>
    </row>
    <row r="273" spans="1:21" s="39" customFormat="1">
      <c r="A27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42"/>
      <c r="U273" s="42"/>
    </row>
    <row r="274" spans="1:21" s="39" customFormat="1">
      <c r="A274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42"/>
      <c r="U274" s="42"/>
    </row>
    <row r="275" spans="1:21" s="39" customFormat="1">
      <c r="A275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42"/>
      <c r="U275" s="42"/>
    </row>
    <row r="276" spans="1:21" s="39" customFormat="1">
      <c r="A276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42"/>
      <c r="U276" s="42"/>
    </row>
    <row r="277" spans="1:21" s="39" customFormat="1">
      <c r="A27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42"/>
      <c r="U277" s="42"/>
    </row>
    <row r="278" spans="1:21" s="39" customFormat="1">
      <c r="A278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42"/>
      <c r="U278" s="42"/>
    </row>
    <row r="279" spans="1:21" s="39" customFormat="1">
      <c r="A279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42"/>
      <c r="U279" s="42"/>
    </row>
    <row r="280" spans="1:21" s="39" customFormat="1">
      <c r="A280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42"/>
      <c r="U280" s="42"/>
    </row>
    <row r="281" spans="1:21" s="39" customFormat="1">
      <c r="A28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42"/>
      <c r="U281" s="42"/>
    </row>
    <row r="282" spans="1:21" s="39" customFormat="1">
      <c r="A282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42"/>
      <c r="U282" s="42"/>
    </row>
    <row r="283" spans="1:21" s="39" customFormat="1">
      <c r="A28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42"/>
      <c r="U283" s="42"/>
    </row>
    <row r="284" spans="1:21" s="39" customFormat="1">
      <c r="A284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42"/>
      <c r="U284" s="42"/>
    </row>
    <row r="285" spans="1:21" s="39" customFormat="1">
      <c r="A285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42"/>
      <c r="U285" s="42"/>
    </row>
    <row r="286" spans="1:21" s="39" customFormat="1">
      <c r="A286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42"/>
      <c r="U286" s="42"/>
    </row>
    <row r="287" spans="1:21" s="39" customFormat="1">
      <c r="A28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42"/>
      <c r="U287" s="42"/>
    </row>
    <row r="288" spans="1:21" s="39" customFormat="1">
      <c r="A288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42"/>
      <c r="U288" s="42"/>
    </row>
    <row r="289" spans="1:21" s="39" customFormat="1">
      <c r="A289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42"/>
      <c r="U289" s="42"/>
    </row>
    <row r="290" spans="1:21" s="39" customFormat="1">
      <c r="A290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42"/>
      <c r="U290" s="42"/>
    </row>
    <row r="291" spans="1:21" s="39" customFormat="1">
      <c r="A29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42"/>
      <c r="U291" s="42"/>
    </row>
    <row r="292" spans="1:21" s="39" customFormat="1">
      <c r="A292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42"/>
      <c r="U292" s="42"/>
    </row>
    <row r="293" spans="1:21" s="39" customFormat="1">
      <c r="A29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42"/>
      <c r="U293" s="42"/>
    </row>
    <row r="294" spans="1:21" s="39" customFormat="1">
      <c r="A294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42"/>
      <c r="U294" s="42"/>
    </row>
    <row r="295" spans="1:21" s="39" customFormat="1">
      <c r="A295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42"/>
      <c r="U295" s="42"/>
    </row>
    <row r="296" spans="1:21" s="39" customFormat="1">
      <c r="A296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42"/>
      <c r="U296" s="42"/>
    </row>
    <row r="297" spans="1:21" s="39" customFormat="1">
      <c r="A29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42"/>
      <c r="U297" s="42"/>
    </row>
    <row r="298" spans="1:21" s="39" customFormat="1">
      <c r="A298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42"/>
      <c r="U298" s="42"/>
    </row>
    <row r="299" spans="1:21" s="39" customFormat="1">
      <c r="A299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42"/>
      <c r="U299" s="42"/>
    </row>
    <row r="300" spans="1:21" s="39" customFormat="1">
      <c r="A300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42"/>
      <c r="U300" s="42"/>
    </row>
    <row r="301" spans="1:21" s="39" customFormat="1">
      <c r="A301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42"/>
      <c r="U301" s="42"/>
    </row>
    <row r="302" spans="1:21" s="39" customFormat="1">
      <c r="A302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42"/>
      <c r="U302" s="42"/>
    </row>
    <row r="303" spans="1:21" s="39" customFormat="1">
      <c r="A30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42"/>
      <c r="U303" s="42"/>
    </row>
    <row r="304" spans="1:21" s="39" customFormat="1">
      <c r="A304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42"/>
      <c r="U304" s="42"/>
    </row>
    <row r="305" spans="1:21" s="39" customFormat="1">
      <c r="A305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42"/>
      <c r="U305" s="42"/>
    </row>
    <row r="306" spans="1:21" s="39" customFormat="1">
      <c r="A30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42"/>
      <c r="U306" s="42"/>
    </row>
    <row r="307" spans="1:21" s="39" customFormat="1">
      <c r="A30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42"/>
      <c r="U307" s="42"/>
    </row>
    <row r="308" spans="1:21" s="39" customFormat="1">
      <c r="A308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42"/>
      <c r="U308" s="42"/>
    </row>
    <row r="309" spans="1:21" s="39" customFormat="1">
      <c r="A309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42"/>
      <c r="U309" s="42"/>
    </row>
    <row r="310" spans="1:21" s="39" customFormat="1">
      <c r="A310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42"/>
      <c r="U310" s="42"/>
    </row>
    <row r="311" spans="1:21" s="39" customFormat="1">
      <c r="A311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42"/>
      <c r="U311" s="42"/>
    </row>
    <row r="312" spans="1:21" s="39" customFormat="1">
      <c r="A312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42"/>
      <c r="U312" s="42"/>
    </row>
    <row r="313" spans="1:21" s="39" customFormat="1">
      <c r="A31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42"/>
      <c r="U313" s="42"/>
    </row>
    <row r="314" spans="1:21" s="39" customFormat="1">
      <c r="A314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42"/>
      <c r="U314" s="42"/>
    </row>
    <row r="315" spans="1:21" s="39" customFormat="1">
      <c r="A315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42"/>
      <c r="U315" s="42"/>
    </row>
    <row r="316" spans="1:21" s="39" customFormat="1">
      <c r="A316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42"/>
      <c r="U316" s="42"/>
    </row>
    <row r="317" spans="1:21" s="39" customFormat="1">
      <c r="A3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42"/>
      <c r="U317" s="42"/>
    </row>
    <row r="318" spans="1:21" s="39" customFormat="1">
      <c r="A318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42"/>
      <c r="U318" s="42"/>
    </row>
    <row r="319" spans="1:21" s="39" customFormat="1">
      <c r="A319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42"/>
      <c r="U319" s="42"/>
    </row>
    <row r="320" spans="1:21" s="39" customFormat="1">
      <c r="A320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42"/>
      <c r="U320" s="42"/>
    </row>
    <row r="321" spans="1:21" s="39" customFormat="1">
      <c r="A321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42"/>
      <c r="U321" s="42"/>
    </row>
    <row r="322" spans="1:21" s="39" customFormat="1">
      <c r="A322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42"/>
      <c r="U322" s="42"/>
    </row>
    <row r="323" spans="1:21" s="39" customFormat="1">
      <c r="A32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42"/>
      <c r="U323" s="42"/>
    </row>
    <row r="324" spans="1:21" s="39" customFormat="1">
      <c r="A324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42"/>
      <c r="U324" s="42"/>
    </row>
    <row r="325" spans="1:21" s="39" customFormat="1">
      <c r="A325"/>
      <c r="B325" s="316"/>
      <c r="C325" s="316"/>
      <c r="D325" s="316"/>
      <c r="E325" s="316"/>
      <c r="F325" s="316"/>
      <c r="G325" s="316"/>
      <c r="H325" s="316"/>
      <c r="I325" s="316"/>
      <c r="J325" s="316"/>
      <c r="K325" s="316"/>
      <c r="L325" s="316"/>
      <c r="M325" s="316"/>
      <c r="N325" s="316"/>
      <c r="O325" s="316"/>
      <c r="P325" s="316"/>
      <c r="Q325" s="316"/>
      <c r="R325" s="316"/>
      <c r="S325" s="316"/>
      <c r="T325" s="377"/>
      <c r="U325" s="377"/>
    </row>
    <row r="326" spans="1:21" s="39" customFormat="1">
      <c r="A326"/>
      <c r="B326" s="316"/>
      <c r="C326" s="316"/>
      <c r="D326" s="316"/>
      <c r="E326" s="316"/>
      <c r="F326" s="316"/>
      <c r="G326" s="316"/>
      <c r="H326" s="316"/>
      <c r="I326" s="316"/>
      <c r="J326" s="316"/>
      <c r="K326" s="316"/>
      <c r="L326" s="316"/>
      <c r="M326" s="316"/>
      <c r="N326" s="316"/>
      <c r="O326" s="316"/>
      <c r="P326" s="316"/>
      <c r="Q326" s="316"/>
      <c r="R326" s="316"/>
      <c r="S326" s="316"/>
      <c r="T326" s="377"/>
      <c r="U326" s="377"/>
    </row>
    <row r="327" spans="1:21" s="39" customFormat="1">
      <c r="A327"/>
      <c r="B327" s="316"/>
      <c r="C327" s="316"/>
      <c r="D327" s="316"/>
      <c r="E327" s="316"/>
      <c r="F327" s="316"/>
      <c r="G327" s="316"/>
      <c r="H327" s="316"/>
      <c r="I327" s="316"/>
      <c r="J327" s="316"/>
      <c r="K327" s="316"/>
      <c r="L327" s="316"/>
      <c r="M327" s="316"/>
      <c r="N327" s="316"/>
      <c r="O327" s="316"/>
      <c r="P327" s="316"/>
      <c r="Q327" s="316"/>
      <c r="R327" s="316"/>
      <c r="S327" s="316"/>
      <c r="T327" s="377"/>
      <c r="U327" s="377"/>
    </row>
    <row r="328" spans="1:21" s="39" customFormat="1">
      <c r="A328"/>
      <c r="B328" s="316"/>
      <c r="C328" s="316"/>
      <c r="D328" s="316"/>
      <c r="E328" s="316"/>
      <c r="F328" s="316"/>
      <c r="G328" s="316"/>
      <c r="H328" s="316"/>
      <c r="I328" s="316"/>
      <c r="J328" s="316"/>
      <c r="K328" s="316"/>
      <c r="L328" s="316"/>
      <c r="M328" s="316"/>
      <c r="N328" s="316"/>
      <c r="O328" s="316"/>
      <c r="P328" s="316"/>
      <c r="Q328" s="316"/>
      <c r="R328" s="316"/>
      <c r="S328" s="316"/>
      <c r="T328" s="377"/>
      <c r="U328" s="377"/>
    </row>
    <row r="329" spans="1:21" s="39" customFormat="1">
      <c r="A329"/>
      <c r="B329" s="316"/>
      <c r="C329" s="316"/>
      <c r="D329" s="316"/>
      <c r="E329" s="316"/>
      <c r="F329" s="316"/>
      <c r="G329" s="316"/>
      <c r="H329" s="316"/>
      <c r="I329" s="316"/>
      <c r="J329" s="316"/>
      <c r="K329" s="316"/>
      <c r="L329" s="316"/>
      <c r="M329" s="316"/>
      <c r="N329" s="316"/>
      <c r="O329" s="316"/>
      <c r="P329" s="316"/>
      <c r="Q329" s="316"/>
      <c r="R329" s="316"/>
      <c r="S329" s="316"/>
      <c r="T329" s="377"/>
      <c r="U329" s="377"/>
    </row>
    <row r="330" spans="1:21" s="39" customFormat="1">
      <c r="A330"/>
      <c r="B330" s="316"/>
      <c r="C330" s="316"/>
      <c r="D330" s="316"/>
      <c r="E330" s="316"/>
      <c r="F330" s="316"/>
      <c r="G330" s="316"/>
      <c r="H330" s="316"/>
      <c r="I330" s="316"/>
      <c r="J330" s="316"/>
      <c r="K330" s="316"/>
      <c r="L330" s="316"/>
      <c r="M330" s="316"/>
      <c r="N330" s="316"/>
      <c r="O330" s="316"/>
      <c r="P330" s="316"/>
      <c r="Q330" s="316"/>
      <c r="R330" s="316"/>
      <c r="S330" s="316"/>
      <c r="T330" s="377"/>
      <c r="U330" s="377"/>
    </row>
    <row r="331" spans="1:21" s="39" customFormat="1">
      <c r="A331"/>
      <c r="B331" s="316"/>
      <c r="C331" s="316"/>
      <c r="D331" s="316"/>
      <c r="E331" s="316"/>
      <c r="F331" s="316"/>
      <c r="G331" s="316"/>
      <c r="H331" s="316"/>
      <c r="I331" s="316"/>
      <c r="J331" s="316"/>
      <c r="K331" s="316"/>
      <c r="L331" s="316"/>
      <c r="M331" s="316"/>
      <c r="N331" s="316"/>
      <c r="O331" s="316"/>
      <c r="P331" s="316"/>
      <c r="Q331" s="316"/>
      <c r="R331" s="316"/>
      <c r="S331" s="316"/>
      <c r="T331" s="377"/>
      <c r="U331" s="377"/>
    </row>
    <row r="332" spans="1:21" s="39" customFormat="1">
      <c r="A332"/>
      <c r="B332" s="316"/>
      <c r="C332" s="316"/>
      <c r="D332" s="316"/>
      <c r="E332" s="316"/>
      <c r="F332" s="316"/>
      <c r="G332" s="316"/>
      <c r="H332" s="316"/>
      <c r="I332" s="316"/>
      <c r="J332" s="316"/>
      <c r="K332" s="316"/>
      <c r="L332" s="316"/>
      <c r="M332" s="316"/>
      <c r="N332" s="316"/>
      <c r="O332" s="316"/>
      <c r="P332" s="316"/>
      <c r="Q332" s="316"/>
      <c r="R332" s="316"/>
      <c r="S332" s="316"/>
      <c r="T332" s="377"/>
      <c r="U332" s="377"/>
    </row>
    <row r="333" spans="1:21" s="39" customFormat="1">
      <c r="A333"/>
      <c r="B333" s="316"/>
      <c r="C333" s="316"/>
      <c r="D333" s="316"/>
      <c r="E333" s="316"/>
      <c r="F333" s="316"/>
      <c r="G333" s="316"/>
      <c r="H333" s="316"/>
      <c r="I333" s="316"/>
      <c r="J333" s="316"/>
      <c r="K333" s="316"/>
      <c r="L333" s="316"/>
      <c r="M333" s="316"/>
      <c r="N333" s="316"/>
      <c r="O333" s="316"/>
      <c r="P333" s="316"/>
      <c r="Q333" s="316"/>
      <c r="R333" s="316"/>
      <c r="S333" s="316"/>
      <c r="T333" s="377"/>
      <c r="U333" s="377"/>
    </row>
    <row r="334" spans="1:21" s="39" customFormat="1">
      <c r="A334"/>
      <c r="B334" s="316"/>
      <c r="C334" s="316"/>
      <c r="D334" s="316"/>
      <c r="E334" s="316"/>
      <c r="F334" s="316"/>
      <c r="G334" s="316"/>
      <c r="H334" s="316"/>
      <c r="I334" s="316"/>
      <c r="J334" s="316"/>
      <c r="K334" s="316"/>
      <c r="L334" s="316"/>
      <c r="M334" s="316"/>
      <c r="N334" s="316"/>
      <c r="O334" s="316"/>
      <c r="P334" s="316"/>
      <c r="Q334" s="316"/>
      <c r="R334" s="316"/>
      <c r="S334" s="316"/>
      <c r="T334" s="377"/>
      <c r="U334" s="377"/>
    </row>
    <row r="335" spans="1:21" s="39" customFormat="1">
      <c r="A335"/>
      <c r="B335" s="316"/>
      <c r="C335" s="316"/>
      <c r="D335" s="316"/>
      <c r="E335" s="316"/>
      <c r="F335" s="316"/>
      <c r="G335" s="316"/>
      <c r="H335" s="316"/>
      <c r="I335" s="316"/>
      <c r="J335" s="316"/>
      <c r="K335" s="316"/>
      <c r="L335" s="316"/>
      <c r="M335" s="316"/>
      <c r="N335" s="316"/>
      <c r="O335" s="316"/>
      <c r="P335" s="316"/>
      <c r="Q335" s="316"/>
      <c r="R335" s="316"/>
      <c r="S335" s="316"/>
      <c r="T335" s="377"/>
      <c r="U335" s="377"/>
    </row>
    <row r="336" spans="1:21" s="39" customFormat="1">
      <c r="A336"/>
      <c r="B336" s="316"/>
      <c r="C336" s="316"/>
      <c r="D336" s="316"/>
      <c r="E336" s="316"/>
      <c r="F336" s="316"/>
      <c r="G336" s="316"/>
      <c r="H336" s="316"/>
      <c r="I336" s="316"/>
      <c r="J336" s="316"/>
      <c r="K336" s="316"/>
      <c r="L336" s="316"/>
      <c r="M336" s="316"/>
      <c r="N336" s="316"/>
      <c r="O336" s="316"/>
      <c r="P336" s="316"/>
      <c r="Q336" s="316"/>
      <c r="R336" s="316"/>
      <c r="S336" s="316"/>
      <c r="T336" s="377"/>
      <c r="U336" s="377"/>
    </row>
    <row r="337" spans="1:21" s="39" customFormat="1">
      <c r="A337"/>
      <c r="B337" s="316"/>
      <c r="C337" s="316"/>
      <c r="D337" s="316"/>
      <c r="E337" s="316"/>
      <c r="F337" s="316"/>
      <c r="G337" s="316"/>
      <c r="H337" s="316"/>
      <c r="I337" s="316"/>
      <c r="J337" s="316"/>
      <c r="K337" s="316"/>
      <c r="L337" s="316"/>
      <c r="M337" s="316"/>
      <c r="N337" s="316"/>
      <c r="O337" s="316"/>
      <c r="P337" s="316"/>
      <c r="Q337" s="316"/>
      <c r="R337" s="316"/>
      <c r="S337" s="316"/>
      <c r="T337" s="377"/>
      <c r="U337" s="377"/>
    </row>
    <row r="338" spans="1:21" s="39" customFormat="1">
      <c r="A338"/>
      <c r="B338" s="316"/>
      <c r="C338" s="316"/>
      <c r="D338" s="316"/>
      <c r="E338" s="316"/>
      <c r="F338" s="316"/>
      <c r="G338" s="316"/>
      <c r="H338" s="316"/>
      <c r="I338" s="316"/>
      <c r="J338" s="316"/>
      <c r="K338" s="316"/>
      <c r="L338" s="316"/>
      <c r="M338" s="316"/>
      <c r="N338" s="316"/>
      <c r="O338" s="316"/>
      <c r="P338" s="316"/>
      <c r="Q338" s="316"/>
      <c r="R338" s="316"/>
      <c r="S338" s="316"/>
      <c r="T338" s="377"/>
      <c r="U338" s="377"/>
    </row>
    <row r="339" spans="1:21" s="39" customFormat="1">
      <c r="A339"/>
      <c r="B339" s="316"/>
      <c r="C339" s="316"/>
      <c r="D339" s="316"/>
      <c r="E339" s="316"/>
      <c r="F339" s="316"/>
      <c r="G339" s="316"/>
      <c r="H339" s="316"/>
      <c r="I339" s="316"/>
      <c r="J339" s="316"/>
      <c r="K339" s="316"/>
      <c r="L339" s="316"/>
      <c r="M339" s="316"/>
      <c r="N339" s="316"/>
      <c r="O339" s="316"/>
      <c r="P339" s="316"/>
      <c r="Q339" s="316"/>
      <c r="R339" s="316"/>
      <c r="S339" s="316"/>
      <c r="T339" s="377"/>
      <c r="U339" s="377"/>
    </row>
    <row r="340" spans="1:21" s="39" customFormat="1">
      <c r="A340"/>
      <c r="B340" s="316"/>
      <c r="C340" s="316"/>
      <c r="D340" s="316"/>
      <c r="E340" s="316"/>
      <c r="F340" s="316"/>
      <c r="G340" s="316"/>
      <c r="H340" s="316"/>
      <c r="I340" s="316"/>
      <c r="J340" s="316"/>
      <c r="K340" s="316"/>
      <c r="L340" s="316"/>
      <c r="M340" s="316"/>
      <c r="N340" s="316"/>
      <c r="O340" s="316"/>
      <c r="P340" s="316"/>
      <c r="Q340" s="316"/>
      <c r="R340" s="316"/>
      <c r="S340" s="316"/>
      <c r="T340" s="377"/>
      <c r="U340" s="377"/>
    </row>
    <row r="341" spans="1:21" s="39" customFormat="1">
      <c r="A341"/>
      <c r="B341" s="377"/>
      <c r="C341" s="377"/>
      <c r="D341" s="377"/>
      <c r="E341" s="377"/>
      <c r="F341" s="377"/>
      <c r="G341" s="377"/>
      <c r="H341" s="377"/>
      <c r="I341" s="377"/>
      <c r="J341" s="377"/>
      <c r="K341" s="377"/>
      <c r="L341" s="377"/>
      <c r="M341" s="377"/>
      <c r="N341" s="377"/>
      <c r="O341" s="377"/>
      <c r="P341" s="377"/>
      <c r="Q341" s="377"/>
      <c r="R341" s="377"/>
      <c r="S341" s="377"/>
      <c r="T341" s="377"/>
      <c r="U341" s="377"/>
    </row>
    <row r="342" spans="1:21" s="39" customFormat="1">
      <c r="A342"/>
      <c r="B342" s="377"/>
      <c r="C342" s="377"/>
      <c r="D342" s="377"/>
      <c r="E342" s="377"/>
      <c r="F342" s="377"/>
      <c r="G342" s="377"/>
      <c r="H342" s="377"/>
      <c r="I342" s="377"/>
      <c r="J342" s="377"/>
      <c r="K342" s="377"/>
      <c r="L342" s="377"/>
      <c r="M342" s="377"/>
      <c r="N342" s="377"/>
      <c r="O342" s="377"/>
      <c r="P342" s="377"/>
      <c r="Q342" s="377"/>
      <c r="R342" s="377"/>
      <c r="S342" s="377"/>
      <c r="T342" s="377"/>
      <c r="U342" s="377"/>
    </row>
    <row r="343" spans="1:21" s="39" customFormat="1">
      <c r="A343"/>
      <c r="B343" s="377"/>
      <c r="C343" s="377"/>
      <c r="D343" s="377"/>
      <c r="E343" s="377"/>
      <c r="F343" s="377"/>
      <c r="G343" s="377"/>
      <c r="H343" s="377"/>
      <c r="I343" s="377"/>
      <c r="J343" s="377"/>
      <c r="K343" s="377"/>
      <c r="L343" s="377"/>
      <c r="M343" s="377"/>
      <c r="N343" s="377"/>
      <c r="O343" s="377"/>
      <c r="P343" s="377"/>
      <c r="Q343" s="377"/>
      <c r="R343" s="377"/>
      <c r="S343" s="377"/>
      <c r="T343" s="377"/>
      <c r="U343" s="377"/>
    </row>
    <row r="344" spans="1:21" s="39" customFormat="1">
      <c r="A344"/>
      <c r="B344" s="377"/>
      <c r="C344" s="377"/>
      <c r="D344" s="377"/>
      <c r="E344" s="377"/>
      <c r="F344" s="377"/>
      <c r="G344" s="377"/>
      <c r="H344" s="377"/>
      <c r="I344" s="377"/>
      <c r="J344" s="377"/>
      <c r="K344" s="377"/>
      <c r="L344" s="377"/>
      <c r="M344" s="377"/>
      <c r="N344" s="377"/>
      <c r="O344" s="377"/>
      <c r="P344" s="377"/>
      <c r="Q344" s="377"/>
      <c r="R344" s="377"/>
      <c r="S344" s="377"/>
      <c r="T344" s="377"/>
      <c r="U344" s="377"/>
    </row>
    <row r="345" spans="1:21" s="39" customFormat="1">
      <c r="A345"/>
      <c r="B345" s="377"/>
      <c r="C345" s="377"/>
      <c r="D345" s="377"/>
      <c r="E345" s="377"/>
      <c r="F345" s="377"/>
      <c r="G345" s="377"/>
      <c r="H345" s="377"/>
      <c r="I345" s="377"/>
      <c r="J345" s="377"/>
      <c r="K345" s="377"/>
      <c r="L345" s="377"/>
      <c r="M345" s="377"/>
      <c r="N345" s="377"/>
      <c r="O345" s="377"/>
      <c r="P345" s="377"/>
      <c r="Q345" s="377"/>
      <c r="R345" s="377"/>
      <c r="S345" s="377"/>
      <c r="T345" s="377"/>
      <c r="U345" s="377"/>
    </row>
    <row r="346" spans="1:21" s="39" customFormat="1">
      <c r="A346"/>
      <c r="B346" s="377"/>
      <c r="C346" s="377"/>
      <c r="D346" s="377"/>
      <c r="E346" s="377"/>
      <c r="F346" s="377"/>
      <c r="G346" s="377"/>
      <c r="H346" s="377"/>
      <c r="I346" s="377"/>
      <c r="J346" s="377"/>
      <c r="K346" s="377"/>
      <c r="L346" s="377"/>
      <c r="M346" s="377"/>
      <c r="N346" s="377"/>
      <c r="O346" s="377"/>
      <c r="P346" s="377"/>
      <c r="Q346" s="377"/>
      <c r="R346" s="377"/>
      <c r="S346" s="377"/>
      <c r="T346" s="377"/>
      <c r="U346" s="377"/>
    </row>
    <row r="347" spans="1:21" s="39" customFormat="1">
      <c r="A347"/>
      <c r="B347" s="377"/>
      <c r="C347" s="377"/>
      <c r="D347" s="377"/>
      <c r="E347" s="377"/>
      <c r="F347" s="377"/>
      <c r="G347" s="377"/>
      <c r="H347" s="377"/>
      <c r="I347" s="377"/>
      <c r="J347" s="377"/>
      <c r="K347" s="377"/>
      <c r="L347" s="377"/>
      <c r="M347" s="377"/>
      <c r="N347" s="377"/>
      <c r="O347" s="377"/>
      <c r="P347" s="377"/>
      <c r="Q347" s="377"/>
      <c r="R347" s="377"/>
      <c r="S347" s="377"/>
      <c r="T347" s="377"/>
      <c r="U347" s="377"/>
    </row>
    <row r="348" spans="1:21" s="39" customFormat="1">
      <c r="A348"/>
      <c r="B348" s="377"/>
      <c r="C348" s="377"/>
      <c r="D348" s="377"/>
      <c r="E348" s="377"/>
      <c r="F348" s="377"/>
      <c r="G348" s="377"/>
      <c r="H348" s="377"/>
      <c r="I348" s="377"/>
      <c r="J348" s="377"/>
      <c r="K348" s="377"/>
      <c r="L348" s="377"/>
      <c r="M348" s="377"/>
      <c r="N348" s="377"/>
      <c r="O348" s="377"/>
      <c r="P348" s="377"/>
      <c r="Q348" s="377"/>
      <c r="R348" s="377"/>
      <c r="S348" s="377"/>
      <c r="T348" s="377"/>
      <c r="U348" s="377"/>
    </row>
    <row r="349" spans="1:21" s="39" customFormat="1">
      <c r="A349"/>
      <c r="B349" s="377"/>
      <c r="C349" s="377"/>
      <c r="D349" s="377"/>
      <c r="E349" s="377"/>
      <c r="F349" s="377"/>
      <c r="G349" s="377"/>
      <c r="H349" s="377"/>
      <c r="I349" s="377"/>
      <c r="J349" s="377"/>
      <c r="K349" s="377"/>
      <c r="L349" s="377"/>
      <c r="M349" s="377"/>
      <c r="N349" s="377"/>
      <c r="O349" s="377"/>
      <c r="P349" s="377"/>
      <c r="Q349" s="377"/>
      <c r="R349" s="377"/>
      <c r="S349" s="377"/>
      <c r="T349" s="377"/>
      <c r="U349" s="377"/>
    </row>
    <row r="350" spans="1:21" s="39" customFormat="1">
      <c r="A350"/>
      <c r="B350" s="377"/>
      <c r="C350" s="377"/>
      <c r="D350" s="377"/>
      <c r="E350" s="377"/>
      <c r="F350" s="377"/>
      <c r="G350" s="377"/>
      <c r="H350" s="377"/>
      <c r="I350" s="377"/>
      <c r="J350" s="377"/>
      <c r="K350" s="377"/>
      <c r="L350" s="377"/>
      <c r="M350" s="377"/>
      <c r="N350" s="377"/>
      <c r="O350" s="377"/>
      <c r="P350" s="377"/>
      <c r="Q350" s="377"/>
      <c r="R350" s="377"/>
      <c r="S350" s="377"/>
      <c r="T350" s="377"/>
      <c r="U350" s="377"/>
    </row>
    <row r="351" spans="1:21" s="39" customFormat="1">
      <c r="A351"/>
      <c r="B351" s="377"/>
      <c r="C351" s="377"/>
      <c r="D351" s="377"/>
      <c r="E351" s="377"/>
      <c r="F351" s="377"/>
      <c r="G351" s="377"/>
      <c r="H351" s="377"/>
      <c r="I351" s="377"/>
      <c r="J351" s="377"/>
      <c r="K351" s="377"/>
      <c r="L351" s="377"/>
      <c r="M351" s="377"/>
      <c r="N351" s="377"/>
      <c r="O351" s="377"/>
      <c r="P351" s="377"/>
      <c r="Q351" s="377"/>
      <c r="R351" s="377"/>
      <c r="S351" s="377"/>
      <c r="T351" s="377"/>
      <c r="U351" s="377"/>
    </row>
    <row r="352" spans="1:21" s="39" customFormat="1">
      <c r="A352"/>
      <c r="B352" s="377"/>
      <c r="C352" s="377"/>
      <c r="D352" s="377"/>
      <c r="E352" s="377"/>
      <c r="F352" s="377"/>
      <c r="G352" s="377"/>
      <c r="H352" s="377"/>
      <c r="I352" s="377"/>
      <c r="J352" s="377"/>
      <c r="K352" s="377"/>
      <c r="L352" s="377"/>
      <c r="M352" s="377"/>
      <c r="N352" s="377"/>
      <c r="O352" s="377"/>
      <c r="P352" s="377"/>
      <c r="Q352" s="377"/>
      <c r="R352" s="377"/>
      <c r="S352" s="377"/>
      <c r="T352" s="377"/>
      <c r="U352" s="377"/>
    </row>
    <row r="353" spans="1:21" s="39" customFormat="1">
      <c r="A353"/>
      <c r="B353" s="377"/>
      <c r="C353" s="377"/>
      <c r="D353" s="377"/>
      <c r="E353" s="377"/>
      <c r="F353" s="377"/>
      <c r="G353" s="377"/>
      <c r="H353" s="377"/>
      <c r="I353" s="377"/>
      <c r="J353" s="377"/>
      <c r="K353" s="377"/>
      <c r="L353" s="377"/>
      <c r="M353" s="377"/>
      <c r="N353" s="377"/>
      <c r="O353" s="377"/>
      <c r="P353" s="377"/>
      <c r="Q353" s="377"/>
      <c r="R353" s="377"/>
      <c r="S353" s="377"/>
      <c r="T353" s="377"/>
      <c r="U353" s="377"/>
    </row>
    <row r="354" spans="1:21" s="39" customFormat="1">
      <c r="A354"/>
      <c r="B354" s="377"/>
      <c r="C354" s="377"/>
      <c r="D354" s="377"/>
      <c r="E354" s="377"/>
      <c r="F354" s="377"/>
      <c r="G354" s="377"/>
      <c r="H354" s="377"/>
      <c r="I354" s="377"/>
      <c r="J354" s="377"/>
      <c r="K354" s="377"/>
      <c r="L354" s="377"/>
      <c r="M354" s="377"/>
      <c r="N354" s="377"/>
      <c r="O354" s="377"/>
      <c r="P354" s="377"/>
      <c r="Q354" s="377"/>
      <c r="R354" s="377"/>
      <c r="S354" s="377"/>
      <c r="T354" s="377"/>
      <c r="U354" s="377"/>
    </row>
    <row r="355" spans="1:21">
      <c r="B355" s="316"/>
      <c r="C355" s="316"/>
      <c r="D355" s="316"/>
      <c r="E355" s="316"/>
      <c r="F355" s="316"/>
      <c r="G355" s="316"/>
      <c r="H355" s="316"/>
      <c r="I355" s="316"/>
      <c r="J355" s="316"/>
      <c r="K355" s="316"/>
      <c r="L355" s="316"/>
      <c r="M355" s="316"/>
      <c r="N355" s="316"/>
      <c r="O355" s="316"/>
      <c r="P355" s="316"/>
      <c r="Q355" s="316"/>
      <c r="R355" s="316"/>
      <c r="S355" s="316"/>
      <c r="T355" s="316"/>
      <c r="U355" s="316"/>
    </row>
    <row r="356" spans="1:21">
      <c r="B356" s="316"/>
      <c r="C356" s="316"/>
      <c r="D356" s="316"/>
      <c r="E356" s="316"/>
      <c r="F356" s="316"/>
      <c r="G356" s="316"/>
      <c r="H356" s="316"/>
      <c r="I356" s="316"/>
      <c r="J356" s="316"/>
      <c r="K356" s="316"/>
      <c r="L356" s="316"/>
      <c r="M356" s="316"/>
      <c r="N356" s="316"/>
      <c r="O356" s="316"/>
      <c r="P356" s="316"/>
      <c r="Q356" s="316"/>
      <c r="R356" s="316"/>
      <c r="S356" s="316"/>
      <c r="T356" s="316"/>
      <c r="U356" s="316"/>
    </row>
    <row r="357" spans="1:21">
      <c r="B357" s="316"/>
      <c r="C357" s="316"/>
      <c r="D357" s="316"/>
      <c r="E357" s="316"/>
      <c r="F357" s="316"/>
      <c r="G357" s="316"/>
      <c r="H357" s="316"/>
      <c r="I357" s="316"/>
      <c r="J357" s="316"/>
      <c r="K357" s="316"/>
      <c r="L357" s="316"/>
      <c r="M357" s="316"/>
      <c r="N357" s="316"/>
      <c r="O357" s="316"/>
      <c r="P357" s="316"/>
      <c r="Q357" s="316"/>
      <c r="R357" s="316"/>
      <c r="S357" s="316"/>
      <c r="T357" s="316"/>
      <c r="U357" s="316"/>
    </row>
    <row r="358" spans="1:21">
      <c r="B358" s="316"/>
      <c r="C358" s="316"/>
      <c r="D358" s="316"/>
      <c r="E358" s="316"/>
      <c r="F358" s="316"/>
      <c r="G358" s="316"/>
      <c r="H358" s="316"/>
      <c r="I358" s="316"/>
      <c r="J358" s="316"/>
      <c r="K358" s="316"/>
      <c r="L358" s="316"/>
      <c r="M358" s="316"/>
      <c r="N358" s="316"/>
      <c r="O358" s="316"/>
      <c r="P358" s="316"/>
      <c r="Q358" s="316"/>
      <c r="R358" s="316"/>
      <c r="S358" s="316"/>
      <c r="T358" s="316"/>
      <c r="U358" s="316"/>
    </row>
    <row r="359" spans="1:21">
      <c r="B359" s="316"/>
      <c r="C359" s="316"/>
      <c r="D359" s="316"/>
      <c r="E359" s="316"/>
      <c r="F359" s="316"/>
      <c r="G359" s="316"/>
      <c r="H359" s="316"/>
      <c r="I359" s="316"/>
      <c r="J359" s="316"/>
      <c r="K359" s="316"/>
      <c r="L359" s="316"/>
      <c r="M359" s="316"/>
      <c r="N359" s="316"/>
      <c r="O359" s="316"/>
      <c r="P359" s="316"/>
      <c r="Q359" s="316"/>
      <c r="R359" s="316"/>
      <c r="S359" s="316"/>
      <c r="T359" s="316"/>
      <c r="U359" s="316"/>
    </row>
    <row r="360" spans="1:21">
      <c r="B360" s="316"/>
      <c r="C360" s="316"/>
      <c r="D360" s="316"/>
      <c r="E360" s="316"/>
      <c r="F360" s="316"/>
      <c r="G360" s="316"/>
      <c r="H360" s="316"/>
      <c r="I360" s="316"/>
      <c r="J360" s="316"/>
      <c r="K360" s="316"/>
      <c r="L360" s="316"/>
      <c r="M360" s="316"/>
      <c r="N360" s="316"/>
      <c r="O360" s="316"/>
      <c r="P360" s="316"/>
      <c r="Q360" s="316"/>
      <c r="R360" s="316"/>
      <c r="S360" s="316"/>
      <c r="T360" s="316"/>
      <c r="U360" s="316"/>
    </row>
    <row r="361" spans="1:21">
      <c r="B361" s="316"/>
      <c r="C361" s="316"/>
      <c r="D361" s="316"/>
      <c r="E361" s="316"/>
      <c r="F361" s="316"/>
      <c r="G361" s="316"/>
      <c r="H361" s="316"/>
      <c r="I361" s="316"/>
      <c r="J361" s="316"/>
      <c r="K361" s="316"/>
      <c r="L361" s="316"/>
      <c r="M361" s="316"/>
      <c r="N361" s="316"/>
      <c r="O361" s="316"/>
      <c r="P361" s="316"/>
      <c r="Q361" s="316"/>
      <c r="R361" s="316"/>
      <c r="S361" s="316"/>
      <c r="T361" s="316"/>
      <c r="U361" s="316"/>
    </row>
    <row r="362" spans="1:21">
      <c r="B362" s="316"/>
      <c r="C362" s="316"/>
      <c r="D362" s="316"/>
      <c r="E362" s="316"/>
      <c r="F362" s="316"/>
      <c r="G362" s="316"/>
      <c r="H362" s="316"/>
      <c r="I362" s="316"/>
      <c r="J362" s="316"/>
      <c r="K362" s="316"/>
      <c r="L362" s="316"/>
      <c r="M362" s="316"/>
      <c r="N362" s="316"/>
      <c r="O362" s="316"/>
      <c r="P362" s="316"/>
      <c r="Q362" s="316"/>
      <c r="R362" s="316"/>
      <c r="S362" s="316"/>
      <c r="T362" s="316"/>
      <c r="U362" s="316"/>
    </row>
    <row r="363" spans="1:21">
      <c r="B363" s="316"/>
      <c r="C363" s="316"/>
      <c r="D363" s="316"/>
      <c r="E363" s="316"/>
      <c r="F363" s="316"/>
      <c r="G363" s="316"/>
      <c r="H363" s="316"/>
      <c r="I363" s="316"/>
      <c r="J363" s="316"/>
      <c r="K363" s="316"/>
      <c r="L363" s="316"/>
      <c r="M363" s="316"/>
      <c r="N363" s="316"/>
      <c r="O363" s="316"/>
      <c r="P363" s="316"/>
      <c r="Q363" s="316"/>
      <c r="R363" s="316"/>
      <c r="S363" s="316"/>
      <c r="T363" s="316"/>
      <c r="U363" s="316"/>
    </row>
    <row r="364" spans="1:21">
      <c r="B364" s="316"/>
      <c r="C364" s="316"/>
      <c r="D364" s="316"/>
      <c r="E364" s="316"/>
      <c r="F364" s="316"/>
      <c r="G364" s="316"/>
      <c r="H364" s="316"/>
      <c r="I364" s="316"/>
      <c r="J364" s="316"/>
      <c r="K364" s="316"/>
      <c r="L364" s="316"/>
      <c r="M364" s="316"/>
      <c r="N364" s="316"/>
      <c r="O364" s="316"/>
      <c r="P364" s="316"/>
      <c r="Q364" s="316"/>
      <c r="R364" s="316"/>
      <c r="S364" s="316"/>
      <c r="T364" s="316"/>
      <c r="U364" s="316"/>
    </row>
  </sheetData>
  <mergeCells count="23">
    <mergeCell ref="S58:V58"/>
    <mergeCell ref="C57:V57"/>
    <mergeCell ref="C73:G73"/>
    <mergeCell ref="M82:N82"/>
    <mergeCell ref="K81:R81"/>
    <mergeCell ref="K82:L82"/>
    <mergeCell ref="K58:N58"/>
    <mergeCell ref="O58:R58"/>
    <mergeCell ref="G81:H82"/>
    <mergeCell ref="B13:B14"/>
    <mergeCell ref="C13:O13"/>
    <mergeCell ref="B28:B29"/>
    <mergeCell ref="C28:O28"/>
    <mergeCell ref="B42:B43"/>
    <mergeCell ref="C42:O42"/>
    <mergeCell ref="B57:B58"/>
    <mergeCell ref="C58:F58"/>
    <mergeCell ref="G58:J58"/>
    <mergeCell ref="B73:B74"/>
    <mergeCell ref="B81:B83"/>
    <mergeCell ref="C81:D82"/>
    <mergeCell ref="E81:F82"/>
    <mergeCell ref="I81:J8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29BDC-77DB-4BD0-B102-5261B8A8A178}">
  <sheetPr codeName="Planilha36">
    <tabColor rgb="FF008000"/>
  </sheetPr>
  <dimension ref="A1:K135"/>
  <sheetViews>
    <sheetView showGridLines="0" zoomScale="85" zoomScaleNormal="85" workbookViewId="0">
      <selection activeCell="J43" sqref="J43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480</v>
      </c>
      <c r="B12" s="658"/>
      <c r="C12" s="658"/>
      <c r="D12" s="658"/>
      <c r="E12" s="658"/>
      <c r="F12" s="659"/>
      <c r="G12" s="657" t="s">
        <v>481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 t="s">
        <v>11</v>
      </c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691" t="s">
        <v>665</v>
      </c>
      <c r="H26" s="661"/>
      <c r="I26" s="661"/>
      <c r="J26" s="661"/>
      <c r="K26" s="692"/>
    </row>
    <row r="27" spans="1:11" ht="23.25" customHeight="1" thickBot="1">
      <c r="A27" s="20" t="s">
        <v>11</v>
      </c>
      <c r="B27" s="95"/>
      <c r="C27" s="96"/>
      <c r="D27" s="97"/>
      <c r="E27" s="97"/>
      <c r="F27" s="98"/>
      <c r="G27" s="693"/>
      <c r="H27" s="694"/>
      <c r="I27" s="694"/>
      <c r="J27" s="694"/>
      <c r="K27" s="695"/>
    </row>
    <row r="28" spans="1:11" ht="50.1" customHeight="1" thickBot="1">
      <c r="A28" s="657" t="s">
        <v>482</v>
      </c>
      <c r="B28" s="658"/>
      <c r="C28" s="658"/>
      <c r="D28" s="658"/>
      <c r="E28" s="658"/>
      <c r="F28" s="658"/>
      <c r="G28" s="658"/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8"/>
      <c r="G29" s="88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39"/>
      <c r="G30" s="39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39"/>
      <c r="G31" s="39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39"/>
      <c r="G32" s="39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39"/>
      <c r="G33" s="39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39"/>
      <c r="G34" s="39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39"/>
      <c r="G35" s="39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39"/>
      <c r="G36" s="39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39"/>
      <c r="G37" s="39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39"/>
      <c r="G38" s="39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41"/>
      <c r="G39" s="41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46"/>
      <c r="G40" s="356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27"/>
      <c r="G41" s="26"/>
      <c r="H41" s="30"/>
      <c r="I41" s="39"/>
      <c r="J41" s="39"/>
      <c r="K41" s="91"/>
    </row>
    <row r="42" spans="1:11" ht="23.25" customHeight="1">
      <c r="A42" s="90"/>
      <c r="B42" s="42"/>
      <c r="C42" s="26"/>
      <c r="D42" s="27"/>
      <c r="E42" s="27"/>
      <c r="F42" s="27"/>
      <c r="G42" s="26"/>
      <c r="H42" s="30"/>
      <c r="I42" s="39"/>
      <c r="J42" s="39"/>
      <c r="K42" s="91"/>
    </row>
    <row r="43" spans="1:11" ht="23.25" customHeight="1" thickBot="1">
      <c r="A43" s="446" t="s">
        <v>11</v>
      </c>
      <c r="B43" s="95"/>
      <c r="C43" s="96"/>
      <c r="D43" s="97"/>
      <c r="E43" s="97"/>
      <c r="F43" s="97"/>
      <c r="G43" s="446"/>
      <c r="H43" s="102"/>
      <c r="I43" s="103"/>
      <c r="J43" s="103"/>
      <c r="K43" s="104"/>
    </row>
    <row r="44" spans="1:11" ht="50.1" customHeight="1" thickBot="1">
      <c r="A44" s="657" t="s">
        <v>483</v>
      </c>
      <c r="B44" s="658"/>
      <c r="C44" s="658"/>
      <c r="D44" s="658"/>
      <c r="E44" s="658"/>
      <c r="F44" s="658"/>
      <c r="G44" s="658"/>
      <c r="H44" s="658"/>
      <c r="I44" s="658"/>
      <c r="J44" s="658"/>
      <c r="K44" s="659"/>
    </row>
    <row r="45" spans="1:11" ht="23.25" customHeight="1">
      <c r="A45" s="86"/>
      <c r="B45" s="87"/>
      <c r="C45" s="87"/>
      <c r="D45" s="87"/>
      <c r="E45" s="88"/>
      <c r="F45" s="88"/>
      <c r="G45" s="88"/>
      <c r="H45" s="88"/>
      <c r="I45" s="88"/>
      <c r="J45" s="88"/>
      <c r="K45" s="89"/>
    </row>
    <row r="46" spans="1:11" ht="23.25" customHeight="1">
      <c r="A46" s="90"/>
      <c r="B46" s="85"/>
      <c r="C46" s="34"/>
      <c r="D46" s="34"/>
      <c r="E46" s="39"/>
      <c r="F46" s="39"/>
      <c r="G46" s="39"/>
      <c r="H46" s="39"/>
      <c r="I46" s="39"/>
      <c r="J46" s="39"/>
      <c r="K46" s="91"/>
    </row>
    <row r="47" spans="1:11" ht="23.25" customHeight="1">
      <c r="A47" s="90"/>
      <c r="B47" s="35"/>
      <c r="C47" s="36"/>
      <c r="D47" s="36"/>
      <c r="E47" s="39"/>
      <c r="F47" s="39"/>
      <c r="G47" s="39"/>
      <c r="H47" s="39"/>
      <c r="I47" s="39"/>
      <c r="J47" s="39"/>
      <c r="K47" s="91"/>
    </row>
    <row r="48" spans="1:11" ht="23.25" customHeight="1">
      <c r="A48" s="90"/>
      <c r="B48" s="37"/>
      <c r="C48" s="36"/>
      <c r="D48" s="36"/>
      <c r="E48" s="39"/>
      <c r="F48" s="39"/>
      <c r="G48" s="39"/>
      <c r="H48" s="39"/>
      <c r="I48" s="39"/>
      <c r="J48" s="39"/>
      <c r="K48" s="91"/>
    </row>
    <row r="49" spans="1:11" ht="23.25" customHeight="1">
      <c r="A49" s="90"/>
      <c r="B49" s="34"/>
      <c r="C49" s="36"/>
      <c r="D49" s="36"/>
      <c r="E49" s="39"/>
      <c r="F49" s="39"/>
      <c r="G49" s="39"/>
      <c r="H49" s="39"/>
      <c r="I49" s="39"/>
      <c r="J49" s="39"/>
      <c r="K49" s="91"/>
    </row>
    <row r="50" spans="1:11" ht="23.25" customHeight="1">
      <c r="A50" s="90"/>
      <c r="B50" s="34"/>
      <c r="C50" s="36"/>
      <c r="D50" s="36"/>
      <c r="E50" s="39"/>
      <c r="F50" s="39"/>
      <c r="G50" s="39"/>
      <c r="H50" s="39"/>
      <c r="I50" s="39"/>
      <c r="J50" s="39"/>
      <c r="K50" s="91"/>
    </row>
    <row r="51" spans="1:11" ht="23.25" customHeight="1">
      <c r="A51" s="90"/>
      <c r="B51" s="34"/>
      <c r="C51" s="34"/>
      <c r="D51" s="34"/>
      <c r="E51" s="39"/>
      <c r="F51" s="39"/>
      <c r="G51" s="39"/>
      <c r="H51" s="39"/>
      <c r="I51" s="39"/>
      <c r="J51" s="39"/>
      <c r="K51" s="91"/>
    </row>
    <row r="52" spans="1:11" ht="23.25" customHeight="1">
      <c r="A52" s="90"/>
      <c r="B52" s="20"/>
      <c r="C52" s="38"/>
      <c r="D52" s="38"/>
      <c r="E52" s="39"/>
      <c r="F52" s="39"/>
      <c r="G52" s="39"/>
      <c r="H52" s="39"/>
      <c r="I52" s="39"/>
      <c r="J52" s="39"/>
      <c r="K52" s="91"/>
    </row>
    <row r="53" spans="1:11" ht="23.25" customHeight="1">
      <c r="A53" s="90"/>
      <c r="B53" s="39"/>
      <c r="C53" s="39"/>
      <c r="D53" s="39"/>
      <c r="E53" s="39"/>
      <c r="F53" s="39"/>
      <c r="G53" s="39"/>
      <c r="H53" s="39"/>
      <c r="I53" s="39"/>
      <c r="J53" s="39"/>
      <c r="K53" s="91"/>
    </row>
    <row r="54" spans="1:11" ht="23.25" customHeight="1">
      <c r="A54" s="90"/>
      <c r="B54" s="39"/>
      <c r="C54" s="39"/>
      <c r="D54" s="39"/>
      <c r="E54" s="39"/>
      <c r="F54" s="39"/>
      <c r="G54" s="39"/>
      <c r="H54" s="39"/>
      <c r="I54" s="39"/>
      <c r="J54" s="39"/>
      <c r="K54" s="91"/>
    </row>
    <row r="55" spans="1:11" ht="23.25" customHeight="1">
      <c r="A55" s="90"/>
      <c r="B55" s="40"/>
      <c r="C55" s="41"/>
      <c r="D55" s="42"/>
      <c r="E55" s="43"/>
      <c r="F55" s="41"/>
      <c r="G55" s="41"/>
      <c r="H55" s="44"/>
      <c r="I55" s="39"/>
      <c r="J55" s="39"/>
      <c r="K55" s="91"/>
    </row>
    <row r="56" spans="1:11" ht="23.25" customHeight="1">
      <c r="A56" s="90"/>
      <c r="B56" s="45"/>
      <c r="C56" s="46"/>
      <c r="D56" s="46"/>
      <c r="E56" s="46"/>
      <c r="F56" s="46"/>
      <c r="G56" s="356"/>
      <c r="H56" s="46"/>
      <c r="I56" s="39"/>
      <c r="J56" s="39"/>
      <c r="K56" s="91"/>
    </row>
    <row r="57" spans="1:11" ht="23.25" customHeight="1">
      <c r="A57" s="90"/>
      <c r="B57" s="42"/>
      <c r="C57" s="26"/>
      <c r="D57" s="27"/>
      <c r="E57" s="27"/>
      <c r="F57" s="27"/>
      <c r="G57" s="26"/>
      <c r="H57" s="30"/>
      <c r="I57" s="39"/>
      <c r="J57" s="39"/>
      <c r="K57" s="91"/>
    </row>
    <row r="58" spans="1:11" ht="23.25" customHeight="1">
      <c r="A58" s="90"/>
      <c r="B58" s="42"/>
      <c r="C58" s="26"/>
      <c r="D58" s="27"/>
      <c r="E58" s="27"/>
      <c r="F58" s="27"/>
      <c r="G58" s="26"/>
      <c r="H58" s="30"/>
      <c r="I58" s="39"/>
      <c r="J58" s="39"/>
      <c r="K58" s="91"/>
    </row>
    <row r="59" spans="1:11" ht="23.25" customHeight="1" thickBot="1">
      <c r="A59" s="446" t="s">
        <v>11</v>
      </c>
      <c r="B59" s="95"/>
      <c r="C59" s="96"/>
      <c r="D59" s="97"/>
      <c r="E59" s="97"/>
      <c r="F59" s="97"/>
      <c r="G59" s="446"/>
      <c r="H59" s="102"/>
      <c r="I59" s="103"/>
      <c r="J59" s="103"/>
      <c r="K59" s="104"/>
    </row>
    <row r="60" spans="1:11" ht="23.2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 ht="23.2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1" ht="23.2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1:11" ht="23.2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 ht="23.25" customHeight="1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2:11" ht="23.2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2:11" ht="23.25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2:11" ht="23.25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2:11" ht="23.25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2:11" ht="23.25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2:11" ht="23.25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2:11" ht="23.25" customHeight="1"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2:11" ht="23.2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2:11" ht="23.25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2:11" ht="23.25" customHeight="1"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2:11" ht="23.25" customHeight="1"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2:11" ht="23.2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2:11" ht="23.2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2:11" ht="23.25" customHeight="1"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2:11" ht="23.25" customHeight="1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23.2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2:11" ht="23.2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2:11" ht="23.2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23.2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23.2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2:11" ht="23.2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23.2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23.2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23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23.2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23.2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23.2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23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23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23.2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2:11" ht="23.25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2:11" ht="23.2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2:11" ht="23.25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23.25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23.25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23.2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11" ht="23.25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23.25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23.25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11" ht="23.25" customHeight="1"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3.2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2:11" ht="23.2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2:11" ht="23.2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11" ht="23.2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2:11" ht="23.2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23.2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23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23.2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23.25" customHeight="1"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23.2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23.25" customHeight="1"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23.25" customHeight="1"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23.25" customHeight="1"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23.25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2:11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2:11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2:11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2:11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2:11" ht="23.25" customHeight="1"/>
    <row r="127" spans="2:11" ht="23.25" customHeight="1"/>
    <row r="128" spans="2:11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</sheetData>
  <mergeCells count="5">
    <mergeCell ref="A12:F12"/>
    <mergeCell ref="G12:K12"/>
    <mergeCell ref="A28:K28"/>
    <mergeCell ref="A44:K44"/>
    <mergeCell ref="G26:K2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CDA9-2EE9-4C26-9561-682335E74827}">
  <sheetPr codeName="Planilha37">
    <tabColor rgb="FF00B050"/>
  </sheetPr>
  <dimension ref="A1:R438"/>
  <sheetViews>
    <sheetView showGridLines="0" zoomScale="85" zoomScaleNormal="85" workbookViewId="0"/>
  </sheetViews>
  <sheetFormatPr defaultColWidth="0" defaultRowHeight="15"/>
  <cols>
    <col min="1" max="1" width="2.7109375" customWidth="1"/>
    <col min="2" max="2" width="36.140625" customWidth="1"/>
    <col min="3" max="16" width="11.7109375" customWidth="1"/>
    <col min="17" max="17" width="8.5703125" customWidth="1"/>
    <col min="18" max="16384" width="9.140625" hidden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</row>
    <row r="4" spans="1:1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6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</row>
    <row r="11" spans="1:18" ht="23.25" customHeight="1"/>
    <row r="12" spans="1:18" s="39" customFormat="1" ht="23.25" customHeight="1" thickBot="1">
      <c r="A12"/>
      <c r="B12" s="340" t="s">
        <v>575</v>
      </c>
      <c r="C12" s="17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49"/>
      <c r="P12" s="49"/>
      <c r="Q12" s="49"/>
      <c r="R12" s="49"/>
    </row>
    <row r="13" spans="1:18" s="39" customFormat="1" ht="23.25" customHeight="1">
      <c r="A13"/>
      <c r="B13" s="449" t="s">
        <v>484</v>
      </c>
      <c r="C13" s="124">
        <v>2006</v>
      </c>
      <c r="D13" s="124">
        <v>2007</v>
      </c>
      <c r="E13" s="124">
        <v>2008</v>
      </c>
      <c r="F13" s="124">
        <v>2009</v>
      </c>
      <c r="G13" s="124">
        <v>2010</v>
      </c>
      <c r="H13" s="124">
        <v>2011</v>
      </c>
      <c r="I13" s="124">
        <v>2012</v>
      </c>
      <c r="J13" s="124">
        <v>2013</v>
      </c>
      <c r="K13" s="450">
        <v>2014</v>
      </c>
      <c r="L13" s="634">
        <v>2015</v>
      </c>
      <c r="M13" s="450">
        <v>2016</v>
      </c>
      <c r="N13" s="450">
        <v>2017</v>
      </c>
      <c r="O13" s="450">
        <v>2018</v>
      </c>
      <c r="P13" s="372"/>
      <c r="Q13" s="372"/>
      <c r="R13" s="49"/>
    </row>
    <row r="14" spans="1:18" s="39" customFormat="1" ht="23.25" customHeight="1">
      <c r="A14"/>
      <c r="B14" s="61" t="s">
        <v>715</v>
      </c>
      <c r="C14" s="64">
        <f t="shared" ref="C14:K14" si="0">C40</f>
        <v>39</v>
      </c>
      <c r="D14" s="64">
        <f t="shared" si="0"/>
        <v>82</v>
      </c>
      <c r="E14" s="64">
        <f t="shared" si="0"/>
        <v>87</v>
      </c>
      <c r="F14" s="64">
        <f t="shared" si="0"/>
        <v>181</v>
      </c>
      <c r="G14" s="64">
        <f t="shared" si="0"/>
        <v>147</v>
      </c>
      <c r="H14" s="64">
        <f t="shared" si="0"/>
        <v>119</v>
      </c>
      <c r="I14" s="64">
        <f t="shared" si="0"/>
        <v>176</v>
      </c>
      <c r="J14" s="64">
        <f t="shared" si="0"/>
        <v>175</v>
      </c>
      <c r="K14" s="457">
        <f t="shared" si="0"/>
        <v>144</v>
      </c>
      <c r="L14" s="83">
        <v>217</v>
      </c>
      <c r="M14" s="457">
        <v>115</v>
      </c>
      <c r="N14" s="457">
        <v>105</v>
      </c>
      <c r="O14" s="457">
        <f>O40</f>
        <v>130</v>
      </c>
      <c r="P14" s="363"/>
      <c r="Q14" s="363"/>
      <c r="R14" s="373"/>
    </row>
    <row r="15" spans="1:18" s="39" customFormat="1" ht="23.25" customHeight="1">
      <c r="A15"/>
      <c r="B15" s="61" t="s">
        <v>521</v>
      </c>
      <c r="C15" s="64">
        <f>C59</f>
        <v>0</v>
      </c>
      <c r="D15" s="64">
        <f t="shared" ref="D15:I15" si="1">D59</f>
        <v>0</v>
      </c>
      <c r="E15" s="64">
        <f t="shared" si="1"/>
        <v>0</v>
      </c>
      <c r="F15" s="64">
        <f t="shared" si="1"/>
        <v>0</v>
      </c>
      <c r="G15" s="64">
        <f t="shared" si="1"/>
        <v>0</v>
      </c>
      <c r="H15" s="64">
        <f t="shared" si="1"/>
        <v>243</v>
      </c>
      <c r="I15" s="64">
        <f t="shared" si="1"/>
        <v>0</v>
      </c>
      <c r="J15" s="64">
        <f>J59</f>
        <v>432</v>
      </c>
      <c r="K15" s="457">
        <v>438</v>
      </c>
      <c r="L15" s="67">
        <v>579</v>
      </c>
      <c r="M15" s="457">
        <v>350</v>
      </c>
      <c r="N15" s="457">
        <f>480-119</f>
        <v>361</v>
      </c>
      <c r="O15" s="457">
        <f>O59</f>
        <v>392</v>
      </c>
      <c r="P15" s="363"/>
      <c r="Q15" s="363"/>
      <c r="R15" s="373"/>
    </row>
    <row r="16" spans="1:18" s="39" customFormat="1" ht="23.25" customHeight="1">
      <c r="A16"/>
      <c r="B16" s="61" t="s">
        <v>524</v>
      </c>
      <c r="C16" s="64">
        <f>C97</f>
        <v>33</v>
      </c>
      <c r="D16" s="64">
        <f t="shared" ref="D16:M16" si="2">D97</f>
        <v>30</v>
      </c>
      <c r="E16" s="64">
        <f t="shared" si="2"/>
        <v>29</v>
      </c>
      <c r="F16" s="64">
        <f t="shared" si="2"/>
        <v>62</v>
      </c>
      <c r="G16" s="64">
        <f t="shared" si="2"/>
        <v>98</v>
      </c>
      <c r="H16" s="64">
        <f t="shared" si="2"/>
        <v>100</v>
      </c>
      <c r="I16" s="64">
        <f t="shared" si="2"/>
        <v>89</v>
      </c>
      <c r="J16" s="64">
        <f t="shared" si="2"/>
        <v>108</v>
      </c>
      <c r="K16" s="64">
        <f t="shared" si="2"/>
        <v>90</v>
      </c>
      <c r="L16" s="64">
        <f t="shared" si="2"/>
        <v>117</v>
      </c>
      <c r="M16" s="64">
        <f t="shared" si="2"/>
        <v>143</v>
      </c>
      <c r="N16" s="457">
        <f>N97</f>
        <v>129</v>
      </c>
      <c r="O16" s="457">
        <f>O97</f>
        <v>128</v>
      </c>
      <c r="P16" s="363"/>
      <c r="Q16" s="363"/>
      <c r="R16" s="373"/>
    </row>
    <row r="17" spans="1:18" s="39" customFormat="1" ht="23.25" customHeight="1">
      <c r="A17"/>
      <c r="B17" s="61" t="s">
        <v>525</v>
      </c>
      <c r="C17" s="64">
        <f>C78</f>
        <v>21</v>
      </c>
      <c r="D17" s="64">
        <f t="shared" ref="D17:M17" si="3">D78</f>
        <v>5</v>
      </c>
      <c r="E17" s="64">
        <f t="shared" si="3"/>
        <v>10</v>
      </c>
      <c r="F17" s="64">
        <f t="shared" si="3"/>
        <v>22</v>
      </c>
      <c r="G17" s="64">
        <f t="shared" si="3"/>
        <v>30</v>
      </c>
      <c r="H17" s="64">
        <f t="shared" si="3"/>
        <v>36</v>
      </c>
      <c r="I17" s="64">
        <f t="shared" si="3"/>
        <v>39</v>
      </c>
      <c r="J17" s="64">
        <f t="shared" si="3"/>
        <v>44</v>
      </c>
      <c r="K17" s="64">
        <f t="shared" si="3"/>
        <v>20</v>
      </c>
      <c r="L17" s="64">
        <f t="shared" si="3"/>
        <v>18</v>
      </c>
      <c r="M17" s="64">
        <f t="shared" si="3"/>
        <v>18</v>
      </c>
      <c r="N17" s="457">
        <f>N78</f>
        <v>69</v>
      </c>
      <c r="O17" s="457">
        <f>O78</f>
        <v>66</v>
      </c>
      <c r="P17" s="363"/>
      <c r="Q17" s="363"/>
      <c r="R17" s="373"/>
    </row>
    <row r="18" spans="1:18" s="39" customFormat="1" ht="23.25" customHeight="1" thickBot="1">
      <c r="A18"/>
      <c r="B18" s="336" t="s">
        <v>10</v>
      </c>
      <c r="C18" s="154">
        <f t="shared" ref="C18:M18" si="4">SUM(C14:C17)</f>
        <v>93</v>
      </c>
      <c r="D18" s="154">
        <f t="shared" si="4"/>
        <v>117</v>
      </c>
      <c r="E18" s="154">
        <f t="shared" si="4"/>
        <v>126</v>
      </c>
      <c r="F18" s="154">
        <f t="shared" si="4"/>
        <v>265</v>
      </c>
      <c r="G18" s="154">
        <f t="shared" si="4"/>
        <v>275</v>
      </c>
      <c r="H18" s="154">
        <f t="shared" si="4"/>
        <v>498</v>
      </c>
      <c r="I18" s="154">
        <f t="shared" si="4"/>
        <v>304</v>
      </c>
      <c r="J18" s="154">
        <f t="shared" si="4"/>
        <v>759</v>
      </c>
      <c r="K18" s="154">
        <f t="shared" si="4"/>
        <v>692</v>
      </c>
      <c r="L18" s="154">
        <f t="shared" si="4"/>
        <v>931</v>
      </c>
      <c r="M18" s="154">
        <f t="shared" si="4"/>
        <v>626</v>
      </c>
      <c r="N18" s="154">
        <f>SUM(N14:N17)</f>
        <v>664</v>
      </c>
      <c r="O18" s="638">
        <f>SUM(O14:O17)</f>
        <v>716</v>
      </c>
      <c r="P18" s="42"/>
      <c r="Q18" s="42"/>
      <c r="R18" s="42"/>
    </row>
    <row r="19" spans="1:18" s="39" customFormat="1" ht="23.25" customHeight="1">
      <c r="A19"/>
      <c r="B19" s="20" t="s">
        <v>492</v>
      </c>
      <c r="C19" s="17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42"/>
      <c r="P19" s="42"/>
      <c r="Q19" s="42"/>
      <c r="R19" s="42"/>
    </row>
    <row r="20" spans="1:18" s="39" customFormat="1" ht="23.25" customHeight="1">
      <c r="A20"/>
      <c r="B20" s="20" t="s">
        <v>614</v>
      </c>
      <c r="C20" s="17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5"/>
      <c r="P20" s="49"/>
      <c r="Q20" s="49"/>
      <c r="R20" s="42"/>
    </row>
    <row r="21" spans="1:18" s="39" customFormat="1" ht="23.25" customHeight="1">
      <c r="A21"/>
      <c r="B21" s="20" t="s">
        <v>526</v>
      </c>
      <c r="C21" s="17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5"/>
      <c r="P21" s="49"/>
      <c r="Q21" s="49"/>
      <c r="R21" s="42"/>
    </row>
    <row r="22" spans="1:18" s="39" customFormat="1" ht="23.25" customHeight="1">
      <c r="A22"/>
      <c r="B22" s="20" t="s">
        <v>722</v>
      </c>
      <c r="C22" s="17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5"/>
      <c r="P22" s="49"/>
      <c r="Q22" s="49"/>
      <c r="R22" s="42"/>
    </row>
    <row r="23" spans="1:18" s="39" customFormat="1" ht="23.25" customHeight="1">
      <c r="A23"/>
      <c r="B23" s="20"/>
      <c r="C23" s="17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5"/>
      <c r="P23" s="49"/>
      <c r="Q23" s="49"/>
      <c r="R23" s="42"/>
    </row>
    <row r="24" spans="1:18" s="39" customFormat="1" ht="23.25" customHeight="1">
      <c r="A24"/>
      <c r="B24" s="20"/>
      <c r="C24" s="17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46"/>
      <c r="P24" s="372"/>
      <c r="Q24" s="372"/>
      <c r="R24" s="42"/>
    </row>
    <row r="25" spans="1:18" s="39" customFormat="1" ht="23.25" customHeight="1" thickBot="1">
      <c r="A25"/>
      <c r="B25" s="340" t="s">
        <v>699</v>
      </c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633"/>
      <c r="P25" s="363"/>
      <c r="Q25" s="363"/>
      <c r="R25" s="42"/>
    </row>
    <row r="26" spans="1:18" s="39" customFormat="1" ht="23.25" customHeight="1">
      <c r="B26" s="696" t="s">
        <v>485</v>
      </c>
      <c r="C26" s="698" t="s">
        <v>700</v>
      </c>
      <c r="D26" s="699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700"/>
      <c r="P26" s="363"/>
      <c r="Q26" s="363"/>
      <c r="R26" s="42"/>
    </row>
    <row r="27" spans="1:18" s="39" customFormat="1" ht="23.25" customHeight="1">
      <c r="B27" s="697"/>
      <c r="C27" s="451">
        <v>2006</v>
      </c>
      <c r="D27" s="451">
        <v>2007</v>
      </c>
      <c r="E27" s="451">
        <v>2008</v>
      </c>
      <c r="F27" s="451">
        <v>2009</v>
      </c>
      <c r="G27" s="451">
        <v>2010</v>
      </c>
      <c r="H27" s="451">
        <v>2011</v>
      </c>
      <c r="I27" s="451">
        <v>2012</v>
      </c>
      <c r="J27" s="635">
        <v>2013</v>
      </c>
      <c r="K27" s="451">
        <v>2014</v>
      </c>
      <c r="L27" s="636">
        <v>2015</v>
      </c>
      <c r="M27" s="451">
        <v>2016</v>
      </c>
      <c r="N27" s="635">
        <v>2017</v>
      </c>
      <c r="O27" s="451">
        <v>2018</v>
      </c>
      <c r="P27" s="363"/>
      <c r="Q27" s="363"/>
      <c r="R27" s="42"/>
    </row>
    <row r="28" spans="1:18" s="39" customFormat="1" ht="23.25" customHeight="1">
      <c r="B28" s="452" t="s">
        <v>486</v>
      </c>
      <c r="C28" s="453" t="s">
        <v>100</v>
      </c>
      <c r="D28" s="453" t="s">
        <v>100</v>
      </c>
      <c r="E28" s="453" t="s">
        <v>100</v>
      </c>
      <c r="F28" s="453" t="s">
        <v>100</v>
      </c>
      <c r="G28" s="453" t="s">
        <v>100</v>
      </c>
      <c r="H28" s="453" t="s">
        <v>100</v>
      </c>
      <c r="I28" s="453" t="s">
        <v>100</v>
      </c>
      <c r="J28" s="82" t="s">
        <v>100</v>
      </c>
      <c r="K28" s="453">
        <v>1</v>
      </c>
      <c r="L28" s="633">
        <v>5</v>
      </c>
      <c r="M28" s="454">
        <v>1</v>
      </c>
      <c r="N28" s="65">
        <v>2</v>
      </c>
      <c r="O28" s="454">
        <v>2</v>
      </c>
      <c r="P28" s="169"/>
      <c r="Q28" s="169"/>
      <c r="R28" s="42"/>
    </row>
    <row r="29" spans="1:18" s="39" customFormat="1" ht="23.25" customHeight="1">
      <c r="B29" s="368" t="s">
        <v>46</v>
      </c>
      <c r="C29" s="454">
        <v>0</v>
      </c>
      <c r="D29" s="454">
        <v>10</v>
      </c>
      <c r="E29" s="454">
        <v>3</v>
      </c>
      <c r="F29" s="454">
        <v>8</v>
      </c>
      <c r="G29" s="454">
        <v>22</v>
      </c>
      <c r="H29" s="454">
        <v>3</v>
      </c>
      <c r="I29" s="454">
        <v>8</v>
      </c>
      <c r="J29" s="65">
        <v>9</v>
      </c>
      <c r="K29" s="454">
        <v>6</v>
      </c>
      <c r="L29" s="633">
        <v>10</v>
      </c>
      <c r="M29" s="454">
        <v>6</v>
      </c>
      <c r="N29" s="65">
        <v>8</v>
      </c>
      <c r="O29" s="454">
        <v>4</v>
      </c>
      <c r="P29" s="42"/>
      <c r="Q29" s="42"/>
      <c r="R29" s="42"/>
    </row>
    <row r="30" spans="1:18" s="39" customFormat="1" ht="23.25" customHeight="1">
      <c r="B30" s="368" t="s">
        <v>58</v>
      </c>
      <c r="C30" s="454">
        <v>0</v>
      </c>
      <c r="D30" s="454">
        <v>2</v>
      </c>
      <c r="E30" s="454">
        <v>3</v>
      </c>
      <c r="F30" s="454">
        <v>8</v>
      </c>
      <c r="G30" s="454">
        <v>13</v>
      </c>
      <c r="H30" s="454">
        <v>4</v>
      </c>
      <c r="I30" s="454">
        <v>3</v>
      </c>
      <c r="J30" s="65">
        <v>5</v>
      </c>
      <c r="K30" s="454">
        <v>4</v>
      </c>
      <c r="L30" s="633">
        <v>4</v>
      </c>
      <c r="M30" s="454">
        <v>6</v>
      </c>
      <c r="N30" s="65">
        <v>7</v>
      </c>
      <c r="O30" s="454">
        <v>9</v>
      </c>
      <c r="P30" s="42"/>
      <c r="Q30" s="42"/>
      <c r="R30" s="42"/>
    </row>
    <row r="31" spans="1:18" s="39" customFormat="1" ht="23.25" customHeight="1">
      <c r="B31" s="368" t="s">
        <v>42</v>
      </c>
      <c r="C31" s="454">
        <v>0</v>
      </c>
      <c r="D31" s="454">
        <v>24</v>
      </c>
      <c r="E31" s="454">
        <v>10</v>
      </c>
      <c r="F31" s="454">
        <v>26</v>
      </c>
      <c r="G31" s="454">
        <v>8</v>
      </c>
      <c r="H31" s="454">
        <v>14</v>
      </c>
      <c r="I31" s="454">
        <v>13</v>
      </c>
      <c r="J31" s="65">
        <v>15</v>
      </c>
      <c r="K31" s="454">
        <v>18</v>
      </c>
      <c r="L31" s="633">
        <v>15</v>
      </c>
      <c r="M31" s="454">
        <v>13</v>
      </c>
      <c r="N31" s="65">
        <v>11</v>
      </c>
      <c r="O31" s="454">
        <v>20</v>
      </c>
      <c r="P31" s="49"/>
      <c r="Q31" s="49"/>
      <c r="R31" s="42"/>
    </row>
    <row r="32" spans="1:18" s="39" customFormat="1" ht="23.25" customHeight="1">
      <c r="B32" s="368" t="s">
        <v>91</v>
      </c>
      <c r="C32" s="454">
        <v>0</v>
      </c>
      <c r="D32" s="454">
        <v>1</v>
      </c>
      <c r="E32" s="454">
        <v>1</v>
      </c>
      <c r="F32" s="454">
        <v>2</v>
      </c>
      <c r="G32" s="454">
        <v>12</v>
      </c>
      <c r="H32" s="454">
        <v>2</v>
      </c>
      <c r="I32" s="454">
        <v>8</v>
      </c>
      <c r="J32" s="65">
        <v>4</v>
      </c>
      <c r="K32" s="454">
        <v>4</v>
      </c>
      <c r="L32" s="633">
        <v>2</v>
      </c>
      <c r="M32" s="454">
        <v>5</v>
      </c>
      <c r="N32" s="65">
        <v>3</v>
      </c>
      <c r="O32" s="454">
        <v>0</v>
      </c>
      <c r="P32" s="372"/>
      <c r="Q32" s="372"/>
      <c r="R32" s="42"/>
    </row>
    <row r="33" spans="2:18" s="39" customFormat="1" ht="23.25" customHeight="1">
      <c r="B33" s="368" t="s">
        <v>38</v>
      </c>
      <c r="C33" s="454">
        <v>1</v>
      </c>
      <c r="D33" s="454">
        <v>5</v>
      </c>
      <c r="E33" s="454">
        <v>9</v>
      </c>
      <c r="F33" s="454">
        <v>9</v>
      </c>
      <c r="G33" s="454">
        <v>9</v>
      </c>
      <c r="H33" s="454">
        <v>7</v>
      </c>
      <c r="I33" s="454">
        <v>11</v>
      </c>
      <c r="J33" s="65">
        <v>9</v>
      </c>
      <c r="K33" s="454">
        <v>10</v>
      </c>
      <c r="L33" s="633">
        <v>5</v>
      </c>
      <c r="M33" s="454">
        <v>9</v>
      </c>
      <c r="N33" s="65">
        <v>9</v>
      </c>
      <c r="O33" s="454">
        <v>5</v>
      </c>
      <c r="P33" s="363"/>
      <c r="Q33" s="363"/>
      <c r="R33" s="42"/>
    </row>
    <row r="34" spans="2:18" s="39" customFormat="1" ht="23.25" customHeight="1">
      <c r="B34" s="368" t="s">
        <v>94</v>
      </c>
      <c r="C34" s="454" t="s">
        <v>100</v>
      </c>
      <c r="D34" s="454" t="s">
        <v>100</v>
      </c>
      <c r="E34" s="454" t="s">
        <v>100</v>
      </c>
      <c r="F34" s="454" t="s">
        <v>100</v>
      </c>
      <c r="G34" s="454">
        <v>11</v>
      </c>
      <c r="H34" s="454">
        <v>11</v>
      </c>
      <c r="I34" s="454">
        <v>8</v>
      </c>
      <c r="J34" s="65">
        <v>15</v>
      </c>
      <c r="K34" s="454">
        <v>19</v>
      </c>
      <c r="L34" s="633">
        <v>22</v>
      </c>
      <c r="M34" s="454">
        <v>6</v>
      </c>
      <c r="N34" s="65">
        <v>10</v>
      </c>
      <c r="O34" s="454">
        <v>13</v>
      </c>
      <c r="P34" s="363"/>
      <c r="Q34" s="363"/>
      <c r="R34" s="42"/>
    </row>
    <row r="35" spans="2:18" s="39" customFormat="1" ht="23.25" customHeight="1">
      <c r="B35" s="368" t="s">
        <v>315</v>
      </c>
      <c r="C35" s="454" t="s">
        <v>100</v>
      </c>
      <c r="D35" s="454" t="s">
        <v>100</v>
      </c>
      <c r="E35" s="454" t="s">
        <v>100</v>
      </c>
      <c r="F35" s="454" t="s">
        <v>100</v>
      </c>
      <c r="G35" s="454" t="s">
        <v>100</v>
      </c>
      <c r="H35" s="454" t="s">
        <v>100</v>
      </c>
      <c r="I35" s="454" t="s">
        <v>100</v>
      </c>
      <c r="J35" s="65">
        <v>2</v>
      </c>
      <c r="K35" s="454">
        <v>3</v>
      </c>
      <c r="L35" s="633">
        <v>2</v>
      </c>
      <c r="M35" s="454" t="s">
        <v>100</v>
      </c>
      <c r="N35" s="65">
        <v>3</v>
      </c>
      <c r="O35" s="454">
        <v>6</v>
      </c>
      <c r="P35" s="363"/>
      <c r="Q35" s="363"/>
      <c r="R35" s="42"/>
    </row>
    <row r="36" spans="2:18" s="39" customFormat="1" ht="23.25" customHeight="1">
      <c r="B36" s="368" t="s">
        <v>20</v>
      </c>
      <c r="C36" s="454">
        <v>28</v>
      </c>
      <c r="D36" s="454">
        <v>14</v>
      </c>
      <c r="E36" s="454">
        <v>22</v>
      </c>
      <c r="F36" s="454">
        <v>65</v>
      </c>
      <c r="G36" s="454">
        <v>39</v>
      </c>
      <c r="H36" s="454">
        <v>31</v>
      </c>
      <c r="I36" s="454">
        <v>70</v>
      </c>
      <c r="J36" s="65">
        <v>44</v>
      </c>
      <c r="K36" s="454">
        <v>20</v>
      </c>
      <c r="L36" s="633">
        <v>42</v>
      </c>
      <c r="M36" s="454">
        <v>28</v>
      </c>
      <c r="N36" s="65">
        <v>17</v>
      </c>
      <c r="O36" s="454">
        <v>21</v>
      </c>
      <c r="P36" s="169"/>
      <c r="Q36" s="169"/>
      <c r="R36" s="42"/>
    </row>
    <row r="37" spans="2:18" s="39" customFormat="1" ht="23.25" customHeight="1">
      <c r="B37" s="368" t="s">
        <v>29</v>
      </c>
      <c r="C37" s="454">
        <v>1</v>
      </c>
      <c r="D37" s="454">
        <v>14</v>
      </c>
      <c r="E37" s="454">
        <v>23</v>
      </c>
      <c r="F37" s="454">
        <v>37</v>
      </c>
      <c r="G37" s="454">
        <v>11</v>
      </c>
      <c r="H37" s="454">
        <v>13</v>
      </c>
      <c r="I37" s="454">
        <v>30</v>
      </c>
      <c r="J37" s="65">
        <v>35</v>
      </c>
      <c r="K37" s="454">
        <v>18</v>
      </c>
      <c r="L37" s="633">
        <v>72</v>
      </c>
      <c r="M37" s="454">
        <v>12</v>
      </c>
      <c r="N37" s="65">
        <v>9</v>
      </c>
      <c r="O37" s="454">
        <v>15</v>
      </c>
      <c r="P37" s="169"/>
      <c r="Q37" s="169"/>
      <c r="R37" s="42"/>
    </row>
    <row r="38" spans="2:18" s="39" customFormat="1" ht="23.25" customHeight="1">
      <c r="B38" s="368" t="s">
        <v>25</v>
      </c>
      <c r="C38" s="454">
        <v>9</v>
      </c>
      <c r="D38" s="454">
        <v>9</v>
      </c>
      <c r="E38" s="454">
        <v>12</v>
      </c>
      <c r="F38" s="454">
        <v>19</v>
      </c>
      <c r="G38" s="454">
        <v>17</v>
      </c>
      <c r="H38" s="454">
        <v>20</v>
      </c>
      <c r="I38" s="454">
        <v>14</v>
      </c>
      <c r="J38" s="65">
        <v>23</v>
      </c>
      <c r="K38" s="454">
        <v>20</v>
      </c>
      <c r="L38" s="633">
        <v>16</v>
      </c>
      <c r="M38" s="454">
        <v>19</v>
      </c>
      <c r="N38" s="65">
        <v>14</v>
      </c>
      <c r="O38" s="454">
        <v>16</v>
      </c>
      <c r="P38" s="169"/>
      <c r="Q38" s="169"/>
      <c r="R38" s="42"/>
    </row>
    <row r="39" spans="2:18" s="39" customFormat="1" ht="23.25" customHeight="1">
      <c r="B39" s="455" t="s">
        <v>53</v>
      </c>
      <c r="C39" s="456" t="s">
        <v>100</v>
      </c>
      <c r="D39" s="456">
        <v>3</v>
      </c>
      <c r="E39" s="456">
        <v>4</v>
      </c>
      <c r="F39" s="456">
        <v>7</v>
      </c>
      <c r="G39" s="456">
        <v>5</v>
      </c>
      <c r="H39" s="456">
        <v>14</v>
      </c>
      <c r="I39" s="456">
        <v>11</v>
      </c>
      <c r="J39" s="456">
        <v>14</v>
      </c>
      <c r="K39" s="454">
        <v>21</v>
      </c>
      <c r="L39" s="633">
        <v>22</v>
      </c>
      <c r="M39" s="454">
        <v>10</v>
      </c>
      <c r="N39" s="65">
        <v>12</v>
      </c>
      <c r="O39" s="456">
        <v>19</v>
      </c>
      <c r="P39" s="49"/>
      <c r="Q39" s="49"/>
      <c r="R39" s="42"/>
    </row>
    <row r="40" spans="2:18" s="39" customFormat="1" ht="23.25" customHeight="1" thickBot="1">
      <c r="B40" s="336" t="s">
        <v>10</v>
      </c>
      <c r="C40" s="379">
        <f>SUM(C28:C39)</f>
        <v>39</v>
      </c>
      <c r="D40" s="379">
        <f t="shared" ref="D40:I40" si="5">SUM(D28:D39)</f>
        <v>82</v>
      </c>
      <c r="E40" s="379">
        <f t="shared" si="5"/>
        <v>87</v>
      </c>
      <c r="F40" s="379">
        <f t="shared" si="5"/>
        <v>181</v>
      </c>
      <c r="G40" s="379">
        <f t="shared" si="5"/>
        <v>147</v>
      </c>
      <c r="H40" s="379">
        <f>SUM(H28:H39)</f>
        <v>119</v>
      </c>
      <c r="I40" s="379">
        <f t="shared" si="5"/>
        <v>176</v>
      </c>
      <c r="J40" s="379">
        <f t="shared" ref="J40:O40" si="6">SUM(J28:J39)</f>
        <v>175</v>
      </c>
      <c r="K40" s="379">
        <f t="shared" si="6"/>
        <v>144</v>
      </c>
      <c r="L40" s="379">
        <f t="shared" si="6"/>
        <v>217</v>
      </c>
      <c r="M40" s="379">
        <f t="shared" si="6"/>
        <v>115</v>
      </c>
      <c r="N40" s="379">
        <f t="shared" si="6"/>
        <v>105</v>
      </c>
      <c r="O40" s="388">
        <f t="shared" si="6"/>
        <v>130</v>
      </c>
      <c r="P40" s="372"/>
      <c r="Q40" s="372"/>
      <c r="R40" s="42"/>
    </row>
    <row r="41" spans="2:18" s="39" customFormat="1" ht="23.25" customHeight="1">
      <c r="B41" s="20" t="s">
        <v>492</v>
      </c>
      <c r="C41" s="17"/>
      <c r="D41" s="17"/>
      <c r="E41" s="17"/>
      <c r="F41" s="17"/>
      <c r="G41" s="17"/>
      <c r="H41" s="17"/>
      <c r="I41" s="17"/>
      <c r="J41" s="17"/>
      <c r="K41" s="17"/>
      <c r="L41" s="504"/>
      <c r="M41" s="504"/>
      <c r="N41" s="504"/>
      <c r="O41" s="633"/>
      <c r="P41" s="363"/>
      <c r="Q41" s="363"/>
      <c r="R41" s="42"/>
    </row>
    <row r="42" spans="2:18" s="39" customFormat="1" ht="23.25" customHeight="1"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504"/>
      <c r="M42" s="504"/>
      <c r="N42" s="504"/>
      <c r="O42" s="633"/>
      <c r="P42" s="363"/>
      <c r="Q42" s="363"/>
      <c r="R42" s="42"/>
    </row>
    <row r="43" spans="2:18" s="39" customFormat="1" ht="23.25" customHeight="1">
      <c r="B43" s="291"/>
      <c r="C43" s="291"/>
      <c r="D43" s="17"/>
      <c r="E43" s="17"/>
      <c r="F43" s="17"/>
      <c r="G43" s="17"/>
      <c r="H43" s="17"/>
      <c r="I43" s="17"/>
      <c r="J43" s="17"/>
      <c r="K43" s="17"/>
      <c r="L43" s="504"/>
      <c r="M43" s="504"/>
      <c r="N43" s="504"/>
      <c r="O43" s="633"/>
      <c r="P43" s="363"/>
      <c r="Q43" s="363"/>
      <c r="R43" s="42"/>
    </row>
    <row r="44" spans="2:18" s="39" customFormat="1" ht="23.25" customHeight="1" thickBot="1">
      <c r="B44" s="340" t="s">
        <v>487</v>
      </c>
      <c r="C44" s="17"/>
      <c r="D44" s="17"/>
      <c r="E44" s="17"/>
      <c r="F44" s="17"/>
      <c r="G44" s="17"/>
      <c r="H44" s="17"/>
      <c r="I44" s="17"/>
      <c r="J44" s="17"/>
      <c r="K44" s="17"/>
      <c r="L44" s="504"/>
      <c r="M44" s="504"/>
      <c r="N44" s="504"/>
      <c r="O44" s="169"/>
      <c r="P44" s="169"/>
      <c r="Q44" s="169"/>
      <c r="R44" s="42"/>
    </row>
    <row r="45" spans="2:18" s="39" customFormat="1" ht="23.25" customHeight="1">
      <c r="B45" s="696" t="s">
        <v>485</v>
      </c>
      <c r="C45" s="698" t="s">
        <v>488</v>
      </c>
      <c r="D45" s="699"/>
      <c r="E45" s="699"/>
      <c r="F45" s="699"/>
      <c r="G45" s="699"/>
      <c r="H45" s="699"/>
      <c r="I45" s="699"/>
      <c r="J45" s="699"/>
      <c r="K45" s="699"/>
      <c r="L45" s="699"/>
      <c r="M45" s="699"/>
      <c r="N45" s="699"/>
      <c r="O45" s="700"/>
      <c r="P45" s="169"/>
      <c r="Q45" s="169"/>
      <c r="R45" s="42"/>
    </row>
    <row r="46" spans="2:18" s="39" customFormat="1" ht="23.25" customHeight="1">
      <c r="B46" s="697"/>
      <c r="C46" s="451">
        <v>2006</v>
      </c>
      <c r="D46" s="451">
        <v>2007</v>
      </c>
      <c r="E46" s="451">
        <v>2008</v>
      </c>
      <c r="F46" s="451">
        <v>2009</v>
      </c>
      <c r="G46" s="451">
        <v>2010</v>
      </c>
      <c r="H46" s="451">
        <v>2011</v>
      </c>
      <c r="I46" s="451">
        <v>2012</v>
      </c>
      <c r="J46" s="635">
        <v>2013</v>
      </c>
      <c r="K46" s="451">
        <v>2014</v>
      </c>
      <c r="L46" s="636">
        <v>2015</v>
      </c>
      <c r="M46" s="451">
        <v>2016</v>
      </c>
      <c r="N46" s="451">
        <v>2017</v>
      </c>
      <c r="O46" s="451">
        <v>2018</v>
      </c>
      <c r="P46" s="169"/>
      <c r="Q46" s="169"/>
      <c r="R46" s="42"/>
    </row>
    <row r="47" spans="2:18" s="39" customFormat="1" ht="23.25" customHeight="1">
      <c r="B47" s="452" t="s">
        <v>486</v>
      </c>
      <c r="C47" s="453" t="s">
        <v>520</v>
      </c>
      <c r="D47" s="453" t="s">
        <v>520</v>
      </c>
      <c r="E47" s="453" t="s">
        <v>520</v>
      </c>
      <c r="F47" s="453" t="s">
        <v>520</v>
      </c>
      <c r="G47" s="453" t="s">
        <v>520</v>
      </c>
      <c r="H47" s="453" t="s">
        <v>100</v>
      </c>
      <c r="I47" s="453" t="s">
        <v>520</v>
      </c>
      <c r="J47" s="82" t="s">
        <v>100</v>
      </c>
      <c r="K47" s="454">
        <v>2</v>
      </c>
      <c r="L47" s="115">
        <v>7</v>
      </c>
      <c r="M47" s="457">
        <v>2</v>
      </c>
      <c r="N47" s="457">
        <v>4</v>
      </c>
      <c r="O47" s="454">
        <v>5</v>
      </c>
      <c r="P47" s="42"/>
      <c r="Q47" s="42"/>
      <c r="R47" s="42"/>
    </row>
    <row r="48" spans="2:18" s="39" customFormat="1" ht="23.25" customHeight="1">
      <c r="B48" s="368" t="s">
        <v>46</v>
      </c>
      <c r="C48" s="454" t="s">
        <v>520</v>
      </c>
      <c r="D48" s="454" t="s">
        <v>520</v>
      </c>
      <c r="E48" s="454" t="s">
        <v>520</v>
      </c>
      <c r="F48" s="454" t="s">
        <v>520</v>
      </c>
      <c r="G48" s="454" t="s">
        <v>520</v>
      </c>
      <c r="H48" s="454">
        <v>10</v>
      </c>
      <c r="I48" s="454" t="s">
        <v>520</v>
      </c>
      <c r="J48" s="65">
        <v>30</v>
      </c>
      <c r="K48" s="454">
        <v>24</v>
      </c>
      <c r="L48" s="633">
        <v>28</v>
      </c>
      <c r="M48" s="457">
        <v>20</v>
      </c>
      <c r="N48" s="457">
        <v>22</v>
      </c>
      <c r="O48" s="454">
        <v>23</v>
      </c>
      <c r="P48" s="372"/>
      <c r="Q48" s="372"/>
      <c r="R48" s="42"/>
    </row>
    <row r="49" spans="1:18" s="39" customFormat="1" ht="23.25" customHeight="1">
      <c r="B49" s="368" t="s">
        <v>58</v>
      </c>
      <c r="C49" s="454" t="s">
        <v>520</v>
      </c>
      <c r="D49" s="454" t="s">
        <v>520</v>
      </c>
      <c r="E49" s="454" t="s">
        <v>520</v>
      </c>
      <c r="F49" s="454" t="s">
        <v>520</v>
      </c>
      <c r="G49" s="454" t="s">
        <v>520</v>
      </c>
      <c r="H49" s="454">
        <v>18</v>
      </c>
      <c r="I49" s="454" t="s">
        <v>520</v>
      </c>
      <c r="J49" s="65">
        <v>15</v>
      </c>
      <c r="K49" s="454">
        <v>13</v>
      </c>
      <c r="L49" s="633">
        <v>17</v>
      </c>
      <c r="M49" s="457">
        <v>14</v>
      </c>
      <c r="N49" s="457">
        <v>24</v>
      </c>
      <c r="O49" s="454">
        <v>28</v>
      </c>
      <c r="P49" s="255"/>
      <c r="Q49" s="255"/>
      <c r="R49" s="47"/>
    </row>
    <row r="50" spans="1:18" s="39" customFormat="1" ht="23.25" customHeight="1">
      <c r="B50" s="368" t="s">
        <v>42</v>
      </c>
      <c r="C50" s="454" t="s">
        <v>520</v>
      </c>
      <c r="D50" s="454" t="s">
        <v>520</v>
      </c>
      <c r="E50" s="454" t="s">
        <v>520</v>
      </c>
      <c r="F50" s="454" t="s">
        <v>520</v>
      </c>
      <c r="G50" s="454" t="s">
        <v>520</v>
      </c>
      <c r="H50" s="454">
        <v>24</v>
      </c>
      <c r="I50" s="454" t="s">
        <v>520</v>
      </c>
      <c r="J50" s="65">
        <v>44</v>
      </c>
      <c r="K50" s="454">
        <v>49</v>
      </c>
      <c r="L50" s="633">
        <v>60</v>
      </c>
      <c r="M50" s="457">
        <v>46</v>
      </c>
      <c r="N50" s="457">
        <v>51</v>
      </c>
      <c r="O50" s="454">
        <v>59</v>
      </c>
      <c r="P50" s="255"/>
      <c r="Q50" s="255"/>
      <c r="R50" s="47"/>
    </row>
    <row r="51" spans="1:18" s="39" customFormat="1" ht="23.25" customHeight="1">
      <c r="B51" s="368" t="s">
        <v>91</v>
      </c>
      <c r="C51" s="454" t="s">
        <v>520</v>
      </c>
      <c r="D51" s="454" t="s">
        <v>520</v>
      </c>
      <c r="E51" s="454" t="s">
        <v>520</v>
      </c>
      <c r="F51" s="454" t="s">
        <v>520</v>
      </c>
      <c r="G51" s="454" t="s">
        <v>520</v>
      </c>
      <c r="H51" s="454">
        <v>13</v>
      </c>
      <c r="I51" s="454" t="s">
        <v>520</v>
      </c>
      <c r="J51" s="65">
        <v>17</v>
      </c>
      <c r="K51" s="454">
        <v>11</v>
      </c>
      <c r="L51" s="488">
        <v>11</v>
      </c>
      <c r="M51" s="457">
        <v>15</v>
      </c>
      <c r="N51" s="457">
        <v>12</v>
      </c>
      <c r="O51" s="454">
        <v>9</v>
      </c>
      <c r="P51" s="255"/>
      <c r="Q51" s="255"/>
      <c r="R51" s="42"/>
    </row>
    <row r="52" spans="1:18" s="39" customFormat="1" ht="23.25" customHeight="1">
      <c r="B52" s="368" t="s">
        <v>38</v>
      </c>
      <c r="C52" s="454" t="s">
        <v>520</v>
      </c>
      <c r="D52" s="454" t="s">
        <v>520</v>
      </c>
      <c r="E52" s="454" t="s">
        <v>520</v>
      </c>
      <c r="F52" s="454" t="s">
        <v>520</v>
      </c>
      <c r="G52" s="454" t="s">
        <v>520</v>
      </c>
      <c r="H52" s="454">
        <v>21</v>
      </c>
      <c r="I52" s="454" t="s">
        <v>520</v>
      </c>
      <c r="J52" s="65">
        <v>33</v>
      </c>
      <c r="K52" s="454">
        <v>27</v>
      </c>
      <c r="L52" s="633">
        <v>23</v>
      </c>
      <c r="M52" s="457">
        <v>22</v>
      </c>
      <c r="N52" s="457">
        <v>27</v>
      </c>
      <c r="O52" s="454">
        <v>25</v>
      </c>
      <c r="P52" s="169"/>
      <c r="Q52" s="169"/>
      <c r="R52" s="42"/>
    </row>
    <row r="53" spans="1:18" s="39" customFormat="1" ht="23.25" customHeight="1">
      <c r="B53" s="368" t="s">
        <v>94</v>
      </c>
      <c r="C53" s="454" t="s">
        <v>520</v>
      </c>
      <c r="D53" s="454" t="s">
        <v>520</v>
      </c>
      <c r="E53" s="454" t="s">
        <v>520</v>
      </c>
      <c r="F53" s="454" t="s">
        <v>520</v>
      </c>
      <c r="G53" s="454" t="s">
        <v>520</v>
      </c>
      <c r="H53" s="454">
        <v>25</v>
      </c>
      <c r="I53" s="454" t="s">
        <v>520</v>
      </c>
      <c r="J53" s="65">
        <v>37</v>
      </c>
      <c r="K53" s="454">
        <v>38</v>
      </c>
      <c r="L53" s="633">
        <v>53</v>
      </c>
      <c r="M53" s="457">
        <v>34</v>
      </c>
      <c r="N53" s="457">
        <v>23</v>
      </c>
      <c r="O53" s="454">
        <v>31</v>
      </c>
      <c r="P53" s="42"/>
      <c r="Q53" s="42"/>
      <c r="R53" s="42"/>
    </row>
    <row r="54" spans="1:18" s="39" customFormat="1" ht="23.25" customHeight="1">
      <c r="B54" s="368" t="s">
        <v>315</v>
      </c>
      <c r="C54" s="454" t="s">
        <v>520</v>
      </c>
      <c r="D54" s="454" t="s">
        <v>520</v>
      </c>
      <c r="E54" s="454" t="s">
        <v>520</v>
      </c>
      <c r="F54" s="454" t="s">
        <v>520</v>
      </c>
      <c r="G54" s="454" t="s">
        <v>520</v>
      </c>
      <c r="H54" s="454" t="s">
        <v>100</v>
      </c>
      <c r="I54" s="454" t="s">
        <v>520</v>
      </c>
      <c r="J54" s="65">
        <v>4</v>
      </c>
      <c r="K54" s="454">
        <v>3</v>
      </c>
      <c r="L54" s="633">
        <v>4</v>
      </c>
      <c r="M54" s="457">
        <v>6</v>
      </c>
      <c r="N54" s="457">
        <v>5</v>
      </c>
      <c r="O54" s="454">
        <v>8</v>
      </c>
      <c r="P54" s="42"/>
      <c r="Q54" s="42"/>
      <c r="R54" s="42"/>
    </row>
    <row r="55" spans="1:18" s="39" customFormat="1" ht="23.25" customHeight="1">
      <c r="B55" s="368" t="s">
        <v>20</v>
      </c>
      <c r="C55" s="454" t="s">
        <v>520</v>
      </c>
      <c r="D55" s="454" t="s">
        <v>520</v>
      </c>
      <c r="E55" s="454" t="s">
        <v>520</v>
      </c>
      <c r="F55" s="454" t="s">
        <v>520</v>
      </c>
      <c r="G55" s="454" t="s">
        <v>520</v>
      </c>
      <c r="H55" s="454">
        <v>60</v>
      </c>
      <c r="I55" s="454" t="s">
        <v>520</v>
      </c>
      <c r="J55" s="65">
        <v>102</v>
      </c>
      <c r="K55" s="454">
        <v>102</v>
      </c>
      <c r="L55" s="633">
        <v>119</v>
      </c>
      <c r="M55" s="457">
        <v>71</v>
      </c>
      <c r="N55" s="457">
        <v>62</v>
      </c>
      <c r="O55" s="454">
        <v>67</v>
      </c>
      <c r="P55" s="42"/>
      <c r="Q55" s="42"/>
      <c r="R55" s="42"/>
    </row>
    <row r="56" spans="1:18" s="39" customFormat="1" ht="23.25" customHeight="1">
      <c r="B56" s="368" t="s">
        <v>29</v>
      </c>
      <c r="C56" s="454" t="s">
        <v>520</v>
      </c>
      <c r="D56" s="454" t="s">
        <v>520</v>
      </c>
      <c r="E56" s="454" t="s">
        <v>520</v>
      </c>
      <c r="F56" s="454" t="s">
        <v>520</v>
      </c>
      <c r="G56" s="454" t="s">
        <v>520</v>
      </c>
      <c r="H56" s="454">
        <v>36</v>
      </c>
      <c r="I56" s="454" t="s">
        <v>520</v>
      </c>
      <c r="J56" s="65">
        <v>61</v>
      </c>
      <c r="K56" s="454">
        <v>60</v>
      </c>
      <c r="L56" s="633">
        <v>126</v>
      </c>
      <c r="M56" s="457">
        <v>49</v>
      </c>
      <c r="N56" s="457">
        <v>46</v>
      </c>
      <c r="O56" s="454">
        <v>43</v>
      </c>
      <c r="P56" s="372"/>
      <c r="Q56" s="372"/>
      <c r="R56" s="42"/>
    </row>
    <row r="57" spans="1:18" s="39" customFormat="1" ht="23.25" customHeight="1">
      <c r="B57" s="368" t="s">
        <v>25</v>
      </c>
      <c r="C57" s="454" t="s">
        <v>520</v>
      </c>
      <c r="D57" s="454" t="s">
        <v>520</v>
      </c>
      <c r="E57" s="454" t="s">
        <v>520</v>
      </c>
      <c r="F57" s="454" t="s">
        <v>520</v>
      </c>
      <c r="G57" s="454" t="s">
        <v>520</v>
      </c>
      <c r="H57" s="454">
        <v>36</v>
      </c>
      <c r="I57" s="454" t="s">
        <v>520</v>
      </c>
      <c r="J57" s="65">
        <v>59</v>
      </c>
      <c r="K57" s="454">
        <v>64</v>
      </c>
      <c r="L57" s="633">
        <v>75</v>
      </c>
      <c r="M57" s="457">
        <v>45</v>
      </c>
      <c r="N57" s="457">
        <v>53</v>
      </c>
      <c r="O57" s="454">
        <v>52</v>
      </c>
      <c r="P57" s="255"/>
      <c r="Q57" s="255"/>
      <c r="R57" s="42"/>
    </row>
    <row r="58" spans="1:18" s="39" customFormat="1" ht="23.25" customHeight="1">
      <c r="B58" s="455" t="s">
        <v>53</v>
      </c>
      <c r="C58" s="456" t="s">
        <v>520</v>
      </c>
      <c r="D58" s="456" t="s">
        <v>520</v>
      </c>
      <c r="E58" s="456" t="s">
        <v>520</v>
      </c>
      <c r="F58" s="456" t="s">
        <v>520</v>
      </c>
      <c r="G58" s="456" t="s">
        <v>520</v>
      </c>
      <c r="H58" s="456">
        <v>23</v>
      </c>
      <c r="I58" s="456" t="s">
        <v>520</v>
      </c>
      <c r="J58" s="456">
        <v>30</v>
      </c>
      <c r="K58" s="454">
        <v>45</v>
      </c>
      <c r="L58" s="633">
        <v>56</v>
      </c>
      <c r="M58" s="471">
        <v>26</v>
      </c>
      <c r="N58" s="471">
        <v>32</v>
      </c>
      <c r="O58" s="456">
        <v>42</v>
      </c>
      <c r="P58" s="255"/>
      <c r="Q58" s="255"/>
      <c r="R58" s="42"/>
    </row>
    <row r="59" spans="1:18" s="39" customFormat="1" ht="23.25" customHeight="1" thickBot="1">
      <c r="B59" s="336" t="s">
        <v>10</v>
      </c>
      <c r="C59" s="379">
        <f>SUM(C47:C58)</f>
        <v>0</v>
      </c>
      <c r="D59" s="379">
        <f t="shared" ref="D59:I59" si="7">SUM(D47:D57)</f>
        <v>0</v>
      </c>
      <c r="E59" s="379">
        <f t="shared" si="7"/>
        <v>0</v>
      </c>
      <c r="F59" s="379">
        <f t="shared" si="7"/>
        <v>0</v>
      </c>
      <c r="G59" s="379">
        <f t="shared" si="7"/>
        <v>0</v>
      </c>
      <c r="H59" s="379">
        <f t="shared" si="7"/>
        <v>243</v>
      </c>
      <c r="I59" s="379">
        <f t="shared" si="7"/>
        <v>0</v>
      </c>
      <c r="J59" s="379">
        <f t="shared" ref="J59:O59" si="8">SUM(J47:J58)</f>
        <v>432</v>
      </c>
      <c r="K59" s="379">
        <f t="shared" si="8"/>
        <v>438</v>
      </c>
      <c r="L59" s="379">
        <f t="shared" si="8"/>
        <v>579</v>
      </c>
      <c r="M59" s="379">
        <f t="shared" si="8"/>
        <v>350</v>
      </c>
      <c r="N59" s="379">
        <f t="shared" si="8"/>
        <v>361</v>
      </c>
      <c r="O59" s="388">
        <f t="shared" si="8"/>
        <v>392</v>
      </c>
      <c r="P59" s="255"/>
      <c r="Q59" s="255"/>
      <c r="R59" s="42"/>
    </row>
    <row r="60" spans="1:18" s="39" customFormat="1" ht="23.25" customHeight="1">
      <c r="B60" s="20" t="s">
        <v>492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39"/>
      <c r="P60" s="377"/>
      <c r="Q60" s="169"/>
      <c r="R60" s="42"/>
    </row>
    <row r="61" spans="1:18" s="39" customFormat="1" ht="23.25" customHeight="1">
      <c r="B61" s="20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639"/>
      <c r="P61" s="377"/>
      <c r="Q61" s="169"/>
      <c r="R61" s="42"/>
    </row>
    <row r="62" spans="1:18" s="39" customFormat="1" ht="23.25" customHeight="1">
      <c r="A62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640"/>
      <c r="P62" s="447"/>
      <c r="Q62" s="42"/>
      <c r="R62" s="42"/>
    </row>
    <row r="63" spans="1:18" s="39" customFormat="1" ht="23.25" customHeight="1" thickBot="1">
      <c r="A63"/>
      <c r="B63" s="340" t="s">
        <v>527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41"/>
      <c r="P63" s="448"/>
      <c r="Q63" s="42"/>
      <c r="R63" s="42"/>
    </row>
    <row r="64" spans="1:18" s="39" customFormat="1" ht="23.25" customHeight="1">
      <c r="A64"/>
      <c r="B64" s="696" t="s">
        <v>485</v>
      </c>
      <c r="C64" s="698" t="s">
        <v>530</v>
      </c>
      <c r="D64" s="699"/>
      <c r="E64" s="699"/>
      <c r="F64" s="699"/>
      <c r="G64" s="699"/>
      <c r="H64" s="699"/>
      <c r="I64" s="699"/>
      <c r="J64" s="699"/>
      <c r="K64" s="699"/>
      <c r="L64" s="699"/>
      <c r="M64" s="699"/>
      <c r="N64" s="699"/>
      <c r="O64" s="700"/>
      <c r="P64" s="357"/>
      <c r="Q64" s="42"/>
      <c r="R64" s="42"/>
    </row>
    <row r="65" spans="1:18" s="39" customFormat="1" ht="23.25" customHeight="1">
      <c r="A65"/>
      <c r="B65" s="697"/>
      <c r="C65" s="451">
        <v>2006</v>
      </c>
      <c r="D65" s="451">
        <v>2007</v>
      </c>
      <c r="E65" s="451">
        <v>2008</v>
      </c>
      <c r="F65" s="451">
        <v>2009</v>
      </c>
      <c r="G65" s="451">
        <v>2010</v>
      </c>
      <c r="H65" s="451">
        <v>2011</v>
      </c>
      <c r="I65" s="451">
        <v>2012</v>
      </c>
      <c r="J65" s="635">
        <v>2013</v>
      </c>
      <c r="K65" s="451">
        <v>2014</v>
      </c>
      <c r="L65" s="636">
        <v>2015</v>
      </c>
      <c r="M65" s="451">
        <v>2016</v>
      </c>
      <c r="N65" s="451">
        <v>2017</v>
      </c>
      <c r="O65" s="451">
        <v>2018</v>
      </c>
      <c r="P65" s="427"/>
      <c r="Q65" s="372"/>
      <c r="R65" s="42"/>
    </row>
    <row r="66" spans="1:18" s="39" customFormat="1" ht="23.25" customHeight="1">
      <c r="A66"/>
      <c r="B66" s="452" t="s">
        <v>486</v>
      </c>
      <c r="C66" s="453" t="s">
        <v>100</v>
      </c>
      <c r="D66" s="453" t="s">
        <v>100</v>
      </c>
      <c r="E66" s="453" t="s">
        <v>100</v>
      </c>
      <c r="F66" s="453" t="s">
        <v>100</v>
      </c>
      <c r="G66" s="453" t="s">
        <v>100</v>
      </c>
      <c r="H66" s="453" t="s">
        <v>100</v>
      </c>
      <c r="I66" s="453">
        <v>1</v>
      </c>
      <c r="J66" s="82">
        <v>1</v>
      </c>
      <c r="K66" s="454">
        <v>0</v>
      </c>
      <c r="L66" s="82">
        <v>0</v>
      </c>
      <c r="M66" s="453">
        <v>0</v>
      </c>
      <c r="N66" s="453">
        <v>2</v>
      </c>
      <c r="O66" s="454">
        <v>2</v>
      </c>
      <c r="P66" s="427"/>
      <c r="Q66" s="255"/>
      <c r="R66" s="47"/>
    </row>
    <row r="67" spans="1:18" s="39" customFormat="1" ht="23.25" customHeight="1">
      <c r="A67"/>
      <c r="B67" s="368" t="s">
        <v>46</v>
      </c>
      <c r="C67" s="454">
        <v>1</v>
      </c>
      <c r="D67" s="454">
        <v>0</v>
      </c>
      <c r="E67" s="454">
        <v>0</v>
      </c>
      <c r="F67" s="454">
        <v>2</v>
      </c>
      <c r="G67" s="454">
        <v>1</v>
      </c>
      <c r="H67" s="454">
        <v>1</v>
      </c>
      <c r="I67" s="454">
        <v>3</v>
      </c>
      <c r="J67" s="65">
        <v>1</v>
      </c>
      <c r="K67" s="454">
        <v>3</v>
      </c>
      <c r="L67" s="65">
        <v>5</v>
      </c>
      <c r="M67" s="454">
        <v>0</v>
      </c>
      <c r="N67" s="454">
        <v>1</v>
      </c>
      <c r="O67" s="454">
        <v>8</v>
      </c>
      <c r="P67" s="427"/>
      <c r="Q67" s="255"/>
      <c r="R67" s="47"/>
    </row>
    <row r="68" spans="1:18" s="39" customFormat="1" ht="23.25" customHeight="1">
      <c r="A68"/>
      <c r="B68" s="368" t="s">
        <v>58</v>
      </c>
      <c r="C68" s="454">
        <v>0</v>
      </c>
      <c r="D68" s="454">
        <v>0</v>
      </c>
      <c r="E68" s="454">
        <v>0</v>
      </c>
      <c r="F68" s="454">
        <v>0</v>
      </c>
      <c r="G68" s="457">
        <v>1</v>
      </c>
      <c r="H68" s="457">
        <v>5</v>
      </c>
      <c r="I68" s="457">
        <v>11</v>
      </c>
      <c r="J68" s="67">
        <v>2</v>
      </c>
      <c r="K68" s="457">
        <v>0</v>
      </c>
      <c r="L68" s="67">
        <v>2</v>
      </c>
      <c r="M68" s="457">
        <v>0</v>
      </c>
      <c r="N68" s="457">
        <v>2</v>
      </c>
      <c r="O68" s="454">
        <v>3</v>
      </c>
      <c r="P68" s="427"/>
      <c r="Q68" s="169"/>
      <c r="R68" s="42"/>
    </row>
    <row r="69" spans="1:18" s="39" customFormat="1" ht="23.25" customHeight="1">
      <c r="A69"/>
      <c r="B69" s="368" t="s">
        <v>42</v>
      </c>
      <c r="C69" s="454" t="s">
        <v>100</v>
      </c>
      <c r="D69" s="454" t="s">
        <v>100</v>
      </c>
      <c r="E69" s="454">
        <v>3</v>
      </c>
      <c r="F69" s="454">
        <v>1</v>
      </c>
      <c r="G69" s="454">
        <v>3</v>
      </c>
      <c r="H69" s="454">
        <v>4</v>
      </c>
      <c r="I69" s="454">
        <v>2</v>
      </c>
      <c r="J69" s="65">
        <v>3</v>
      </c>
      <c r="K69" s="454">
        <v>1</v>
      </c>
      <c r="L69" s="67">
        <v>1</v>
      </c>
      <c r="M69" s="454">
        <v>1</v>
      </c>
      <c r="N69" s="454">
        <v>4</v>
      </c>
      <c r="O69" s="454">
        <v>5</v>
      </c>
      <c r="P69" s="427"/>
      <c r="Q69" s="42"/>
      <c r="R69" s="42"/>
    </row>
    <row r="70" spans="1:18" s="39" customFormat="1" ht="23.25" customHeight="1">
      <c r="A70"/>
      <c r="B70" s="368" t="s">
        <v>91</v>
      </c>
      <c r="C70" s="454">
        <v>0</v>
      </c>
      <c r="D70" s="454">
        <v>0</v>
      </c>
      <c r="E70" s="454">
        <v>0</v>
      </c>
      <c r="F70" s="454">
        <v>0</v>
      </c>
      <c r="G70" s="454">
        <v>2</v>
      </c>
      <c r="H70" s="454">
        <v>1</v>
      </c>
      <c r="I70" s="454">
        <v>0</v>
      </c>
      <c r="J70" s="65">
        <v>1</v>
      </c>
      <c r="K70" s="454">
        <v>1</v>
      </c>
      <c r="L70" s="65">
        <v>0</v>
      </c>
      <c r="M70" s="454">
        <v>2</v>
      </c>
      <c r="N70" s="454">
        <v>0</v>
      </c>
      <c r="O70" s="454">
        <v>3</v>
      </c>
      <c r="P70" s="427"/>
      <c r="Q70" s="42"/>
      <c r="R70" s="42"/>
    </row>
    <row r="71" spans="1:18" s="39" customFormat="1" ht="23.25" customHeight="1">
      <c r="A71"/>
      <c r="B71" s="368" t="s">
        <v>38</v>
      </c>
      <c r="C71" s="454">
        <v>0</v>
      </c>
      <c r="D71" s="454">
        <v>0</v>
      </c>
      <c r="E71" s="454">
        <v>0</v>
      </c>
      <c r="F71" s="454">
        <v>5</v>
      </c>
      <c r="G71" s="454">
        <v>3</v>
      </c>
      <c r="H71" s="454">
        <v>6</v>
      </c>
      <c r="I71" s="454">
        <v>2</v>
      </c>
      <c r="J71" s="65">
        <v>5</v>
      </c>
      <c r="K71" s="454">
        <v>2</v>
      </c>
      <c r="L71" s="65">
        <v>1</v>
      </c>
      <c r="M71" s="454">
        <v>0</v>
      </c>
      <c r="N71" s="454">
        <v>2</v>
      </c>
      <c r="O71" s="454">
        <v>2</v>
      </c>
      <c r="P71" s="427"/>
      <c r="Q71" s="42"/>
      <c r="R71" s="42"/>
    </row>
    <row r="72" spans="1:18" s="39" customFormat="1" ht="23.25" customHeight="1">
      <c r="A72"/>
      <c r="B72" s="368" t="s">
        <v>94</v>
      </c>
      <c r="C72" s="454" t="s">
        <v>100</v>
      </c>
      <c r="D72" s="454" t="s">
        <v>100</v>
      </c>
      <c r="E72" s="454" t="s">
        <v>100</v>
      </c>
      <c r="F72" s="454" t="s">
        <v>100</v>
      </c>
      <c r="G72" s="454">
        <v>4</v>
      </c>
      <c r="H72" s="454">
        <v>5</v>
      </c>
      <c r="I72" s="454">
        <v>2</v>
      </c>
      <c r="J72" s="65">
        <v>6</v>
      </c>
      <c r="K72" s="454">
        <v>3</v>
      </c>
      <c r="L72" s="65">
        <v>0</v>
      </c>
      <c r="M72" s="454">
        <v>0</v>
      </c>
      <c r="N72" s="454">
        <v>3</v>
      </c>
      <c r="O72" s="454">
        <v>13</v>
      </c>
      <c r="P72" s="427"/>
      <c r="Q72" s="372"/>
      <c r="R72" s="42"/>
    </row>
    <row r="73" spans="1:18" s="39" customFormat="1" ht="23.25" customHeight="1">
      <c r="A73"/>
      <c r="B73" s="368" t="s">
        <v>315</v>
      </c>
      <c r="C73" s="454" t="s">
        <v>100</v>
      </c>
      <c r="D73" s="454">
        <v>0</v>
      </c>
      <c r="E73" s="454">
        <v>0</v>
      </c>
      <c r="F73" s="454">
        <v>3</v>
      </c>
      <c r="G73" s="454">
        <v>0</v>
      </c>
      <c r="H73" s="454">
        <v>0</v>
      </c>
      <c r="I73" s="454">
        <v>0</v>
      </c>
      <c r="J73" s="65">
        <v>0</v>
      </c>
      <c r="K73" s="454">
        <v>1</v>
      </c>
      <c r="L73" s="65">
        <v>0</v>
      </c>
      <c r="M73" s="454">
        <v>0</v>
      </c>
      <c r="N73" s="454">
        <v>0</v>
      </c>
      <c r="O73" s="454">
        <v>2</v>
      </c>
      <c r="P73" s="427"/>
      <c r="Q73" s="255"/>
      <c r="R73" s="42"/>
    </row>
    <row r="74" spans="1:18" s="39" customFormat="1" ht="23.25" customHeight="1">
      <c r="A74"/>
      <c r="B74" s="368" t="s">
        <v>20</v>
      </c>
      <c r="C74" s="454">
        <v>5</v>
      </c>
      <c r="D74" s="454">
        <v>2</v>
      </c>
      <c r="E74" s="454">
        <v>5</v>
      </c>
      <c r="F74" s="454">
        <v>8</v>
      </c>
      <c r="G74" s="454">
        <v>3</v>
      </c>
      <c r="H74" s="454">
        <v>6</v>
      </c>
      <c r="I74" s="454">
        <v>10</v>
      </c>
      <c r="J74" s="65">
        <v>10</v>
      </c>
      <c r="K74" s="454">
        <v>4</v>
      </c>
      <c r="L74" s="65">
        <v>3</v>
      </c>
      <c r="M74" s="454">
        <v>3</v>
      </c>
      <c r="N74" s="454">
        <v>25</v>
      </c>
      <c r="O74" s="454">
        <v>21</v>
      </c>
      <c r="P74" s="443"/>
      <c r="Q74" s="255"/>
      <c r="R74" s="42"/>
    </row>
    <row r="75" spans="1:18" s="39" customFormat="1" ht="23.25" customHeight="1">
      <c r="A75"/>
      <c r="B75" s="368" t="s">
        <v>29</v>
      </c>
      <c r="C75" s="454">
        <v>0</v>
      </c>
      <c r="D75" s="454">
        <v>1</v>
      </c>
      <c r="E75" s="454">
        <v>1</v>
      </c>
      <c r="F75" s="454">
        <v>1</v>
      </c>
      <c r="G75" s="454">
        <v>4</v>
      </c>
      <c r="H75" s="454">
        <v>3</v>
      </c>
      <c r="I75" s="454">
        <v>4</v>
      </c>
      <c r="J75" s="65">
        <v>4</v>
      </c>
      <c r="K75" s="454">
        <v>0</v>
      </c>
      <c r="L75" s="65">
        <v>1</v>
      </c>
      <c r="M75" s="454">
        <v>1</v>
      </c>
      <c r="N75" s="454">
        <v>19</v>
      </c>
      <c r="O75" s="454">
        <v>4</v>
      </c>
      <c r="P75" s="377"/>
      <c r="Q75" s="255"/>
      <c r="R75" s="42"/>
    </row>
    <row r="76" spans="1:18" s="39" customFormat="1" ht="23.25" customHeight="1">
      <c r="A76"/>
      <c r="B76" s="368" t="s">
        <v>25</v>
      </c>
      <c r="C76" s="454">
        <v>15</v>
      </c>
      <c r="D76" s="454">
        <v>2</v>
      </c>
      <c r="E76" s="454">
        <v>1</v>
      </c>
      <c r="F76" s="454">
        <v>2</v>
      </c>
      <c r="G76" s="454">
        <v>9</v>
      </c>
      <c r="H76" s="454">
        <v>5</v>
      </c>
      <c r="I76" s="454">
        <v>2</v>
      </c>
      <c r="J76" s="65">
        <v>9</v>
      </c>
      <c r="K76" s="454">
        <v>4</v>
      </c>
      <c r="L76" s="65">
        <v>5</v>
      </c>
      <c r="M76" s="454">
        <v>8</v>
      </c>
      <c r="N76" s="454">
        <v>10</v>
      </c>
      <c r="O76" s="454">
        <v>1</v>
      </c>
      <c r="P76" s="377"/>
      <c r="Q76" s="255"/>
      <c r="R76" s="42"/>
    </row>
    <row r="77" spans="1:18" s="39" customFormat="1" ht="23.25" customHeight="1">
      <c r="A77"/>
      <c r="B77" s="455" t="s">
        <v>53</v>
      </c>
      <c r="C77" s="456">
        <v>0</v>
      </c>
      <c r="D77" s="456">
        <v>1</v>
      </c>
      <c r="E77" s="456">
        <v>2</v>
      </c>
      <c r="F77" s="456">
        <v>1</v>
      </c>
      <c r="G77" s="456">
        <v>1</v>
      </c>
      <c r="H77" s="456">
        <v>4</v>
      </c>
      <c r="I77" s="456">
        <v>2</v>
      </c>
      <c r="J77" s="456">
        <v>2</v>
      </c>
      <c r="K77" s="454">
        <v>1</v>
      </c>
      <c r="L77" s="84">
        <v>0</v>
      </c>
      <c r="M77" s="454">
        <v>3</v>
      </c>
      <c r="N77" s="454">
        <v>1</v>
      </c>
      <c r="O77" s="456">
        <v>2</v>
      </c>
      <c r="P77" s="377"/>
      <c r="Q77" s="255"/>
      <c r="R77" s="42"/>
    </row>
    <row r="78" spans="1:18" s="39" customFormat="1" ht="23.25" customHeight="1" thickBot="1">
      <c r="A78"/>
      <c r="B78" s="336" t="s">
        <v>10</v>
      </c>
      <c r="C78" s="379">
        <f t="shared" ref="C78:H78" si="9">SUM(C66:C76)</f>
        <v>21</v>
      </c>
      <c r="D78" s="379">
        <f t="shared" si="9"/>
        <v>5</v>
      </c>
      <c r="E78" s="379">
        <f t="shared" si="9"/>
        <v>10</v>
      </c>
      <c r="F78" s="379">
        <f t="shared" si="9"/>
        <v>22</v>
      </c>
      <c r="G78" s="379">
        <f t="shared" si="9"/>
        <v>30</v>
      </c>
      <c r="H78" s="379">
        <f t="shared" si="9"/>
        <v>36</v>
      </c>
      <c r="I78" s="379">
        <f t="shared" ref="I78:O78" si="10">SUM(I66:I77)</f>
        <v>39</v>
      </c>
      <c r="J78" s="379">
        <f t="shared" si="10"/>
        <v>44</v>
      </c>
      <c r="K78" s="379">
        <f t="shared" si="10"/>
        <v>20</v>
      </c>
      <c r="L78" s="379">
        <f t="shared" si="10"/>
        <v>18</v>
      </c>
      <c r="M78" s="379">
        <f t="shared" si="10"/>
        <v>18</v>
      </c>
      <c r="N78" s="379">
        <f t="shared" si="10"/>
        <v>69</v>
      </c>
      <c r="O78" s="388">
        <f t="shared" si="10"/>
        <v>66</v>
      </c>
      <c r="P78" s="377"/>
      <c r="Q78" s="255"/>
      <c r="R78" s="42"/>
    </row>
    <row r="79" spans="1:18" s="39" customFormat="1" ht="23.25" customHeight="1">
      <c r="A79"/>
      <c r="B79" s="20" t="s">
        <v>492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639"/>
      <c r="P79" s="377"/>
      <c r="Q79" s="255"/>
      <c r="R79" s="42"/>
    </row>
    <row r="80" spans="1:18" s="39" customFormat="1" ht="23.25" customHeight="1">
      <c r="A80"/>
      <c r="B80" s="20"/>
      <c r="C80" s="115"/>
      <c r="D80" s="115"/>
      <c r="E80" s="115"/>
      <c r="F80" s="115"/>
      <c r="G80" s="115"/>
      <c r="H80" s="115"/>
      <c r="I80" s="115"/>
      <c r="J80" s="115"/>
      <c r="K80" s="488"/>
      <c r="L80" s="488"/>
      <c r="M80" s="488"/>
      <c r="N80" s="488"/>
      <c r="O80" s="639"/>
      <c r="P80" s="377"/>
      <c r="Q80" s="255"/>
      <c r="R80" s="42"/>
    </row>
    <row r="81" spans="1:18" s="39" customFormat="1" ht="23.25" customHeight="1">
      <c r="A81"/>
      <c r="B81" s="17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639"/>
      <c r="P81" s="377"/>
      <c r="Q81" s="255"/>
      <c r="R81" s="42"/>
    </row>
    <row r="82" spans="1:18" s="39" customFormat="1" ht="23.25" customHeight="1" thickBot="1">
      <c r="A82"/>
      <c r="B82" s="340" t="s">
        <v>528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639"/>
      <c r="P82" s="377"/>
      <c r="Q82" s="255"/>
      <c r="R82" s="42"/>
    </row>
    <row r="83" spans="1:18" s="39" customFormat="1" ht="23.25" customHeight="1">
      <c r="A83"/>
      <c r="B83" s="696" t="s">
        <v>485</v>
      </c>
      <c r="C83" s="701" t="s">
        <v>529</v>
      </c>
      <c r="D83" s="702"/>
      <c r="E83" s="702"/>
      <c r="F83" s="702"/>
      <c r="G83" s="702"/>
      <c r="H83" s="702"/>
      <c r="I83" s="702"/>
      <c r="J83" s="702"/>
      <c r="K83" s="702"/>
      <c r="L83" s="702"/>
      <c r="M83" s="702"/>
      <c r="N83" s="702"/>
      <c r="O83" s="703"/>
      <c r="P83" s="377"/>
      <c r="Q83" s="255"/>
      <c r="R83" s="42"/>
    </row>
    <row r="84" spans="1:18" s="39" customFormat="1" ht="23.25" customHeight="1">
      <c r="A84"/>
      <c r="B84" s="697"/>
      <c r="C84" s="451">
        <v>2006</v>
      </c>
      <c r="D84" s="451">
        <v>2007</v>
      </c>
      <c r="E84" s="451">
        <v>2008</v>
      </c>
      <c r="F84" s="451">
        <v>2009</v>
      </c>
      <c r="G84" s="451">
        <v>2010</v>
      </c>
      <c r="H84" s="451">
        <v>2011</v>
      </c>
      <c r="I84" s="451">
        <v>2012</v>
      </c>
      <c r="J84" s="635">
        <v>2013</v>
      </c>
      <c r="K84" s="451">
        <v>2014</v>
      </c>
      <c r="L84" s="636">
        <v>2015</v>
      </c>
      <c r="M84" s="451">
        <v>2016</v>
      </c>
      <c r="N84" s="451">
        <v>2017</v>
      </c>
      <c r="O84" s="451">
        <v>2018</v>
      </c>
      <c r="P84" s="377"/>
      <c r="Q84" s="255"/>
      <c r="R84" s="42"/>
    </row>
    <row r="85" spans="1:18" s="39" customFormat="1" ht="23.25" customHeight="1">
      <c r="A85"/>
      <c r="B85" s="452" t="s">
        <v>486</v>
      </c>
      <c r="C85" s="453" t="s">
        <v>100</v>
      </c>
      <c r="D85" s="453" t="s">
        <v>100</v>
      </c>
      <c r="E85" s="453" t="s">
        <v>100</v>
      </c>
      <c r="F85" s="453" t="s">
        <v>100</v>
      </c>
      <c r="G85" s="453" t="s">
        <v>100</v>
      </c>
      <c r="H85" s="453" t="s">
        <v>100</v>
      </c>
      <c r="I85" s="453" t="s">
        <v>100</v>
      </c>
      <c r="J85" s="82" t="s">
        <v>100</v>
      </c>
      <c r="K85" s="454">
        <v>1</v>
      </c>
      <c r="L85" s="82">
        <v>0</v>
      </c>
      <c r="M85" s="453">
        <v>1</v>
      </c>
      <c r="N85" s="453">
        <v>4</v>
      </c>
      <c r="O85" s="453">
        <v>2</v>
      </c>
      <c r="P85" s="377"/>
      <c r="Q85" s="255"/>
      <c r="R85" s="42"/>
    </row>
    <row r="86" spans="1:18" s="39" customFormat="1" ht="23.25" customHeight="1">
      <c r="A86"/>
      <c r="B86" s="368" t="s">
        <v>46</v>
      </c>
      <c r="C86" s="454">
        <v>1</v>
      </c>
      <c r="D86" s="454">
        <v>0</v>
      </c>
      <c r="E86" s="454">
        <v>2</v>
      </c>
      <c r="F86" s="454">
        <v>0</v>
      </c>
      <c r="G86" s="454">
        <v>9</v>
      </c>
      <c r="H86" s="454">
        <v>16</v>
      </c>
      <c r="I86" s="454">
        <v>1</v>
      </c>
      <c r="J86" s="65">
        <v>1</v>
      </c>
      <c r="K86" s="454">
        <v>1</v>
      </c>
      <c r="L86" s="65">
        <v>6</v>
      </c>
      <c r="M86" s="454">
        <v>10</v>
      </c>
      <c r="N86" s="454">
        <v>9</v>
      </c>
      <c r="O86" s="454">
        <v>7</v>
      </c>
      <c r="P86" s="377"/>
      <c r="Q86" s="255"/>
      <c r="R86" s="42"/>
    </row>
    <row r="87" spans="1:18" s="39" customFormat="1" ht="23.25" customHeight="1">
      <c r="A87"/>
      <c r="B87" s="368" t="s">
        <v>58</v>
      </c>
      <c r="C87" s="454">
        <v>0</v>
      </c>
      <c r="D87" s="454">
        <v>0</v>
      </c>
      <c r="E87" s="454">
        <v>0</v>
      </c>
      <c r="F87" s="454">
        <v>0</v>
      </c>
      <c r="G87" s="457">
        <v>1</v>
      </c>
      <c r="H87" s="457">
        <v>4</v>
      </c>
      <c r="I87" s="457">
        <v>5</v>
      </c>
      <c r="J87" s="67">
        <v>0</v>
      </c>
      <c r="K87" s="457">
        <v>2</v>
      </c>
      <c r="L87" s="67">
        <v>0</v>
      </c>
      <c r="M87" s="457">
        <v>8</v>
      </c>
      <c r="N87" s="457">
        <v>2</v>
      </c>
      <c r="O87" s="457">
        <v>7</v>
      </c>
      <c r="P87" s="119"/>
      <c r="Q87" s="255"/>
      <c r="R87" s="42"/>
    </row>
    <row r="88" spans="1:18" s="39" customFormat="1" ht="23.25" customHeight="1">
      <c r="A88"/>
      <c r="B88" s="368" t="s">
        <v>42</v>
      </c>
      <c r="C88" s="454">
        <v>0</v>
      </c>
      <c r="D88" s="454">
        <v>1</v>
      </c>
      <c r="E88" s="454">
        <v>0</v>
      </c>
      <c r="F88" s="454">
        <v>8</v>
      </c>
      <c r="G88" s="454">
        <v>9</v>
      </c>
      <c r="H88" s="454">
        <v>7</v>
      </c>
      <c r="I88" s="454">
        <v>6</v>
      </c>
      <c r="J88" s="65">
        <v>11</v>
      </c>
      <c r="K88" s="454">
        <v>11</v>
      </c>
      <c r="L88" s="67">
        <v>10</v>
      </c>
      <c r="M88" s="454">
        <v>8</v>
      </c>
      <c r="N88" s="454">
        <v>14</v>
      </c>
      <c r="O88" s="454">
        <v>13</v>
      </c>
      <c r="P88" s="119"/>
      <c r="Q88" s="255"/>
      <c r="R88" s="42"/>
    </row>
    <row r="89" spans="1:18" s="39" customFormat="1" ht="23.25" customHeight="1">
      <c r="A89"/>
      <c r="B89" s="368" t="s">
        <v>91</v>
      </c>
      <c r="C89" s="454">
        <v>0</v>
      </c>
      <c r="D89" s="454">
        <v>0</v>
      </c>
      <c r="E89" s="454">
        <v>1</v>
      </c>
      <c r="F89" s="454">
        <v>0</v>
      </c>
      <c r="G89" s="454">
        <v>1</v>
      </c>
      <c r="H89" s="454">
        <v>3</v>
      </c>
      <c r="I89" s="454">
        <v>8</v>
      </c>
      <c r="J89" s="65">
        <v>1</v>
      </c>
      <c r="K89" s="454">
        <v>2</v>
      </c>
      <c r="L89" s="67">
        <v>3</v>
      </c>
      <c r="M89" s="454">
        <v>3</v>
      </c>
      <c r="N89" s="454">
        <v>5</v>
      </c>
      <c r="O89" s="454">
        <v>2</v>
      </c>
      <c r="P89" s="112"/>
      <c r="Q89" s="255"/>
      <c r="R89" s="42"/>
    </row>
    <row r="90" spans="1:18" s="39" customFormat="1" ht="23.25" customHeight="1">
      <c r="A90"/>
      <c r="B90" s="368" t="s">
        <v>38</v>
      </c>
      <c r="C90" s="454" t="s">
        <v>100</v>
      </c>
      <c r="D90" s="454" t="s">
        <v>100</v>
      </c>
      <c r="E90" s="454" t="s">
        <v>100</v>
      </c>
      <c r="F90" s="454">
        <v>2</v>
      </c>
      <c r="G90" s="454">
        <v>3</v>
      </c>
      <c r="H90" s="454">
        <v>4</v>
      </c>
      <c r="I90" s="454">
        <v>4</v>
      </c>
      <c r="J90" s="65">
        <v>8</v>
      </c>
      <c r="K90" s="454">
        <v>5</v>
      </c>
      <c r="L90" s="65">
        <v>3</v>
      </c>
      <c r="M90" s="454">
        <v>10</v>
      </c>
      <c r="N90" s="454">
        <v>11</v>
      </c>
      <c r="O90" s="454">
        <v>13</v>
      </c>
      <c r="P90" s="411"/>
      <c r="Q90" s="255"/>
      <c r="R90" s="42"/>
    </row>
    <row r="91" spans="1:18" s="39" customFormat="1" ht="23.25" customHeight="1">
      <c r="A91"/>
      <c r="B91" s="368" t="s">
        <v>94</v>
      </c>
      <c r="C91" s="454" t="s">
        <v>100</v>
      </c>
      <c r="D91" s="454" t="s">
        <v>100</v>
      </c>
      <c r="E91" s="454" t="s">
        <v>100</v>
      </c>
      <c r="F91" s="454">
        <v>2</v>
      </c>
      <c r="G91" s="454">
        <v>2</v>
      </c>
      <c r="H91" s="454">
        <v>1</v>
      </c>
      <c r="I91" s="454">
        <v>4</v>
      </c>
      <c r="J91" s="65">
        <v>11</v>
      </c>
      <c r="K91" s="454">
        <v>6</v>
      </c>
      <c r="L91" s="65">
        <v>11</v>
      </c>
      <c r="M91" s="454">
        <v>8</v>
      </c>
      <c r="N91" s="454">
        <v>20</v>
      </c>
      <c r="O91" s="454">
        <v>10</v>
      </c>
      <c r="P91" s="411"/>
      <c r="Q91" s="255"/>
      <c r="R91" s="42"/>
    </row>
    <row r="92" spans="1:18" s="39" customFormat="1" ht="23.25" customHeight="1">
      <c r="A92"/>
      <c r="B92" s="368" t="s">
        <v>315</v>
      </c>
      <c r="C92" s="454" t="s">
        <v>100</v>
      </c>
      <c r="D92" s="454" t="s">
        <v>100</v>
      </c>
      <c r="E92" s="454" t="s">
        <v>100</v>
      </c>
      <c r="F92" s="454" t="s">
        <v>100</v>
      </c>
      <c r="G92" s="454">
        <v>1</v>
      </c>
      <c r="H92" s="454">
        <v>1</v>
      </c>
      <c r="I92" s="454">
        <v>2</v>
      </c>
      <c r="J92" s="65">
        <v>0</v>
      </c>
      <c r="K92" s="454">
        <v>1</v>
      </c>
      <c r="L92" s="65">
        <v>0</v>
      </c>
      <c r="M92" s="454">
        <v>2</v>
      </c>
      <c r="N92" s="454">
        <v>3</v>
      </c>
      <c r="O92" s="454">
        <v>3</v>
      </c>
      <c r="P92" s="411"/>
      <c r="Q92" s="255"/>
      <c r="R92" s="42"/>
    </row>
    <row r="93" spans="1:18" s="39" customFormat="1" ht="23.25" customHeight="1">
      <c r="A93"/>
      <c r="B93" s="368" t="s">
        <v>20</v>
      </c>
      <c r="C93" s="454">
        <v>18</v>
      </c>
      <c r="D93" s="454">
        <v>14</v>
      </c>
      <c r="E93" s="454">
        <v>18</v>
      </c>
      <c r="F93" s="454">
        <v>24</v>
      </c>
      <c r="G93" s="454">
        <v>46</v>
      </c>
      <c r="H93" s="454">
        <v>27</v>
      </c>
      <c r="I93" s="454">
        <v>27</v>
      </c>
      <c r="J93" s="65">
        <v>43</v>
      </c>
      <c r="K93" s="454">
        <v>28</v>
      </c>
      <c r="L93" s="65">
        <v>31</v>
      </c>
      <c r="M93" s="454">
        <v>27</v>
      </c>
      <c r="N93" s="454">
        <v>16</v>
      </c>
      <c r="O93" s="454">
        <v>20</v>
      </c>
      <c r="P93" s="411"/>
      <c r="Q93" s="255"/>
      <c r="R93" s="42"/>
    </row>
    <row r="94" spans="1:18" s="39" customFormat="1" ht="23.25" customHeight="1">
      <c r="A94"/>
      <c r="B94" s="368" t="s">
        <v>29</v>
      </c>
      <c r="C94" s="454">
        <v>4</v>
      </c>
      <c r="D94" s="454">
        <v>9</v>
      </c>
      <c r="E94" s="454">
        <v>8</v>
      </c>
      <c r="F94" s="454">
        <v>15</v>
      </c>
      <c r="G94" s="454">
        <v>15</v>
      </c>
      <c r="H94" s="454">
        <v>24</v>
      </c>
      <c r="I94" s="454">
        <v>12</v>
      </c>
      <c r="J94" s="65">
        <v>22</v>
      </c>
      <c r="K94" s="454">
        <v>18</v>
      </c>
      <c r="L94" s="65">
        <v>30</v>
      </c>
      <c r="M94" s="454">
        <v>28</v>
      </c>
      <c r="N94" s="454">
        <v>19</v>
      </c>
      <c r="O94" s="454">
        <v>18</v>
      </c>
      <c r="P94" s="411"/>
      <c r="Q94" s="255"/>
      <c r="R94" s="42"/>
    </row>
    <row r="95" spans="1:18" s="39" customFormat="1" ht="23.25" customHeight="1">
      <c r="A95"/>
      <c r="B95" s="368" t="s">
        <v>25</v>
      </c>
      <c r="C95" s="454">
        <v>10</v>
      </c>
      <c r="D95" s="454">
        <v>6</v>
      </c>
      <c r="E95" s="454">
        <v>0</v>
      </c>
      <c r="F95" s="454">
        <v>9</v>
      </c>
      <c r="G95" s="454">
        <v>9</v>
      </c>
      <c r="H95" s="454">
        <v>9</v>
      </c>
      <c r="I95" s="454">
        <v>12</v>
      </c>
      <c r="J95" s="65">
        <v>4</v>
      </c>
      <c r="K95" s="454">
        <v>8</v>
      </c>
      <c r="L95" s="65">
        <v>9</v>
      </c>
      <c r="M95" s="454">
        <v>20</v>
      </c>
      <c r="N95" s="454">
        <v>12</v>
      </c>
      <c r="O95" s="454">
        <v>19</v>
      </c>
      <c r="P95" s="411"/>
      <c r="Q95" s="255"/>
      <c r="R95" s="42"/>
    </row>
    <row r="96" spans="1:18" s="39" customFormat="1" ht="23.25" customHeight="1">
      <c r="A96"/>
      <c r="B96" s="455" t="s">
        <v>53</v>
      </c>
      <c r="C96" s="454">
        <v>0</v>
      </c>
      <c r="D96" s="454">
        <v>0</v>
      </c>
      <c r="E96" s="454">
        <v>0</v>
      </c>
      <c r="F96" s="456">
        <v>2</v>
      </c>
      <c r="G96" s="456">
        <v>2</v>
      </c>
      <c r="H96" s="456">
        <v>4</v>
      </c>
      <c r="I96" s="456">
        <v>8</v>
      </c>
      <c r="J96" s="456">
        <v>7</v>
      </c>
      <c r="K96" s="454">
        <v>7</v>
      </c>
      <c r="L96" s="84">
        <v>14</v>
      </c>
      <c r="M96" s="454">
        <v>18</v>
      </c>
      <c r="N96" s="454">
        <v>14</v>
      </c>
      <c r="O96" s="454">
        <v>14</v>
      </c>
      <c r="P96" s="411"/>
      <c r="Q96" s="255"/>
      <c r="R96" s="42"/>
    </row>
    <row r="97" spans="1:18" s="39" customFormat="1" ht="23.25" customHeight="1" thickBot="1">
      <c r="A97"/>
      <c r="B97" s="336" t="s">
        <v>10</v>
      </c>
      <c r="C97" s="379">
        <f t="shared" ref="C97:O97" si="11">SUM(C85:C96)</f>
        <v>33</v>
      </c>
      <c r="D97" s="379">
        <f t="shared" si="11"/>
        <v>30</v>
      </c>
      <c r="E97" s="379">
        <f t="shared" si="11"/>
        <v>29</v>
      </c>
      <c r="F97" s="379">
        <f t="shared" si="11"/>
        <v>62</v>
      </c>
      <c r="G97" s="379">
        <f t="shared" si="11"/>
        <v>98</v>
      </c>
      <c r="H97" s="379">
        <f t="shared" si="11"/>
        <v>100</v>
      </c>
      <c r="I97" s="379">
        <f t="shared" si="11"/>
        <v>89</v>
      </c>
      <c r="J97" s="379">
        <f t="shared" si="11"/>
        <v>108</v>
      </c>
      <c r="K97" s="379">
        <f t="shared" si="11"/>
        <v>90</v>
      </c>
      <c r="L97" s="379">
        <f t="shared" si="11"/>
        <v>117</v>
      </c>
      <c r="M97" s="379">
        <f t="shared" si="11"/>
        <v>143</v>
      </c>
      <c r="N97" s="379">
        <f t="shared" si="11"/>
        <v>129</v>
      </c>
      <c r="O97" s="507">
        <f t="shared" si="11"/>
        <v>128</v>
      </c>
      <c r="P97" s="411"/>
      <c r="Q97" s="169"/>
      <c r="R97" s="42"/>
    </row>
    <row r="98" spans="1:18" s="39" customFormat="1" ht="23.25" customHeight="1">
      <c r="A98"/>
      <c r="B98" s="20" t="s">
        <v>492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642"/>
      <c r="P98" s="443"/>
      <c r="Q98" s="42"/>
      <c r="R98" s="42"/>
    </row>
    <row r="99" spans="1:18" s="39" customFormat="1" ht="23.25" customHeight="1">
      <c r="A99"/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42"/>
      <c r="P99" s="42"/>
      <c r="Q99" s="42"/>
      <c r="R99" s="42"/>
    </row>
    <row r="100" spans="1:18" s="39" customFormat="1" ht="23.25" customHeight="1">
      <c r="A100"/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42"/>
      <c r="P100" s="42"/>
      <c r="Q100" s="42"/>
      <c r="R100" s="42"/>
    </row>
    <row r="101" spans="1:18" s="39" customFormat="1" ht="23.25" customHeight="1" thickBot="1">
      <c r="A101"/>
      <c r="B101" s="542" t="s">
        <v>713</v>
      </c>
      <c r="C101" s="504"/>
      <c r="D101" s="504"/>
      <c r="E101" s="504"/>
      <c r="F101" s="504"/>
      <c r="G101" s="504"/>
      <c r="H101" s="504"/>
      <c r="I101" s="504"/>
      <c r="J101" s="504"/>
      <c r="K101" s="504"/>
      <c r="L101" s="504"/>
      <c r="M101" s="504"/>
      <c r="N101" s="504"/>
      <c r="O101" s="633"/>
      <c r="P101" s="372"/>
      <c r="Q101" s="372"/>
      <c r="R101" s="42"/>
    </row>
    <row r="102" spans="1:18" s="39" customFormat="1" ht="23.25" customHeight="1">
      <c r="A102"/>
      <c r="B102" s="696" t="s">
        <v>485</v>
      </c>
      <c r="C102" s="698" t="s">
        <v>714</v>
      </c>
      <c r="D102" s="699"/>
      <c r="E102" s="699"/>
      <c r="F102" s="699"/>
      <c r="G102" s="699"/>
      <c r="H102" s="699"/>
      <c r="I102" s="699"/>
      <c r="J102" s="699"/>
      <c r="K102" s="699"/>
      <c r="L102" s="699"/>
      <c r="M102" s="699"/>
      <c r="N102" s="699"/>
      <c r="O102" s="700"/>
      <c r="P102" s="363"/>
      <c r="Q102" s="363"/>
      <c r="R102" s="42"/>
    </row>
    <row r="103" spans="1:18" s="39" customFormat="1" ht="23.25" customHeight="1">
      <c r="A103"/>
      <c r="B103" s="697"/>
      <c r="C103" s="451" t="s">
        <v>701</v>
      </c>
      <c r="D103" s="451" t="s">
        <v>702</v>
      </c>
      <c r="E103" s="451" t="s">
        <v>703</v>
      </c>
      <c r="F103" s="451" t="s">
        <v>704</v>
      </c>
      <c r="G103" s="451" t="s">
        <v>705</v>
      </c>
      <c r="H103" s="451" t="s">
        <v>706</v>
      </c>
      <c r="I103" s="451" t="s">
        <v>707</v>
      </c>
      <c r="J103" s="635" t="s">
        <v>708</v>
      </c>
      <c r="K103" s="451" t="s">
        <v>709</v>
      </c>
      <c r="L103" s="636" t="s">
        <v>710</v>
      </c>
      <c r="M103" s="451" t="s">
        <v>711</v>
      </c>
      <c r="N103" s="635" t="s">
        <v>712</v>
      </c>
      <c r="O103" s="451" t="s">
        <v>102</v>
      </c>
      <c r="P103" s="363"/>
      <c r="Q103" s="363"/>
      <c r="R103" s="42"/>
    </row>
    <row r="104" spans="1:18" s="39" customFormat="1" ht="23.25" customHeight="1">
      <c r="A104"/>
      <c r="B104" s="452" t="s">
        <v>486</v>
      </c>
      <c r="C104" s="453">
        <v>0</v>
      </c>
      <c r="D104" s="453">
        <v>0</v>
      </c>
      <c r="E104" s="453">
        <v>0</v>
      </c>
      <c r="F104" s="453">
        <v>0</v>
      </c>
      <c r="G104" s="453">
        <v>0</v>
      </c>
      <c r="H104" s="453">
        <v>1</v>
      </c>
      <c r="I104" s="453">
        <v>0</v>
      </c>
      <c r="J104" s="82">
        <v>1</v>
      </c>
      <c r="K104" s="453">
        <v>0</v>
      </c>
      <c r="L104" s="633">
        <v>0</v>
      </c>
      <c r="M104" s="454">
        <v>0</v>
      </c>
      <c r="N104" s="65">
        <v>0</v>
      </c>
      <c r="O104" s="454">
        <f>SUM(C104:N104)</f>
        <v>2</v>
      </c>
      <c r="P104" s="363"/>
      <c r="Q104" s="363"/>
      <c r="R104" s="42"/>
    </row>
    <row r="105" spans="1:18" s="39" customFormat="1" ht="23.25" customHeight="1">
      <c r="A105"/>
      <c r="B105" s="368" t="s">
        <v>46</v>
      </c>
      <c r="C105" s="454">
        <v>0</v>
      </c>
      <c r="D105" s="454">
        <v>0</v>
      </c>
      <c r="E105" s="454">
        <v>1</v>
      </c>
      <c r="F105" s="454">
        <v>0</v>
      </c>
      <c r="G105" s="454">
        <v>1</v>
      </c>
      <c r="H105" s="454">
        <v>0</v>
      </c>
      <c r="I105" s="454">
        <v>0</v>
      </c>
      <c r="J105" s="65">
        <v>1</v>
      </c>
      <c r="K105" s="454">
        <v>1</v>
      </c>
      <c r="L105" s="633">
        <v>0</v>
      </c>
      <c r="M105" s="454">
        <v>0</v>
      </c>
      <c r="N105" s="65">
        <v>0</v>
      </c>
      <c r="O105" s="454">
        <f t="shared" ref="O105:O115" si="12">SUM(C105:N105)</f>
        <v>4</v>
      </c>
      <c r="P105" s="363"/>
      <c r="Q105" s="363"/>
      <c r="R105" s="42"/>
    </row>
    <row r="106" spans="1:18" s="39" customFormat="1" ht="23.25" customHeight="1">
      <c r="A106"/>
      <c r="B106" s="368" t="s">
        <v>58</v>
      </c>
      <c r="C106" s="454">
        <v>2</v>
      </c>
      <c r="D106" s="454">
        <v>0</v>
      </c>
      <c r="E106" s="454">
        <v>1</v>
      </c>
      <c r="F106" s="454">
        <v>2</v>
      </c>
      <c r="G106" s="454">
        <v>2</v>
      </c>
      <c r="H106" s="454">
        <v>2</v>
      </c>
      <c r="I106" s="454">
        <v>0</v>
      </c>
      <c r="J106" s="65">
        <v>0</v>
      </c>
      <c r="K106" s="454">
        <v>0</v>
      </c>
      <c r="L106" s="633">
        <v>0</v>
      </c>
      <c r="M106" s="454">
        <v>0</v>
      </c>
      <c r="N106" s="65">
        <v>0</v>
      </c>
      <c r="O106" s="454">
        <f t="shared" si="12"/>
        <v>9</v>
      </c>
      <c r="P106" s="363"/>
      <c r="Q106" s="363"/>
      <c r="R106" s="42"/>
    </row>
    <row r="107" spans="1:18" s="39" customFormat="1" ht="23.25" customHeight="1">
      <c r="A107"/>
      <c r="B107" s="368" t="s">
        <v>42</v>
      </c>
      <c r="C107" s="454">
        <v>0</v>
      </c>
      <c r="D107" s="454">
        <v>0</v>
      </c>
      <c r="E107" s="454">
        <v>4</v>
      </c>
      <c r="F107" s="454">
        <v>4</v>
      </c>
      <c r="G107" s="454">
        <v>3</v>
      </c>
      <c r="H107" s="454">
        <v>1</v>
      </c>
      <c r="I107" s="454">
        <v>0</v>
      </c>
      <c r="J107" s="65">
        <v>2</v>
      </c>
      <c r="K107" s="454">
        <v>0</v>
      </c>
      <c r="L107" s="633">
        <v>2</v>
      </c>
      <c r="M107" s="454">
        <v>3</v>
      </c>
      <c r="N107" s="65">
        <v>1</v>
      </c>
      <c r="O107" s="454">
        <f t="shared" si="12"/>
        <v>20</v>
      </c>
      <c r="P107" s="363"/>
      <c r="Q107" s="363"/>
      <c r="R107" s="42"/>
    </row>
    <row r="108" spans="1:18" s="39" customFormat="1" ht="23.25" customHeight="1">
      <c r="A108"/>
      <c r="B108" s="368" t="s">
        <v>91</v>
      </c>
      <c r="C108" s="454">
        <v>0</v>
      </c>
      <c r="D108" s="454">
        <v>0</v>
      </c>
      <c r="E108" s="454">
        <v>0</v>
      </c>
      <c r="F108" s="454">
        <v>0</v>
      </c>
      <c r="G108" s="454">
        <v>0</v>
      </c>
      <c r="H108" s="454">
        <v>0</v>
      </c>
      <c r="I108" s="454">
        <v>0</v>
      </c>
      <c r="J108" s="454">
        <v>0</v>
      </c>
      <c r="K108" s="454">
        <v>0</v>
      </c>
      <c r="L108" s="454">
        <v>0</v>
      </c>
      <c r="M108" s="454">
        <v>0</v>
      </c>
      <c r="N108" s="454">
        <v>0</v>
      </c>
      <c r="O108" s="454">
        <f t="shared" si="12"/>
        <v>0</v>
      </c>
      <c r="P108" s="363"/>
      <c r="Q108" s="363"/>
      <c r="R108" s="42"/>
    </row>
    <row r="109" spans="1:18" s="39" customFormat="1" ht="23.25" customHeight="1">
      <c r="A109"/>
      <c r="B109" s="368" t="s">
        <v>38</v>
      </c>
      <c r="C109" s="454">
        <v>0</v>
      </c>
      <c r="D109" s="454">
        <v>0</v>
      </c>
      <c r="E109" s="454">
        <v>2</v>
      </c>
      <c r="F109" s="454">
        <v>0</v>
      </c>
      <c r="G109" s="454">
        <v>1</v>
      </c>
      <c r="H109" s="454">
        <v>1</v>
      </c>
      <c r="I109" s="454">
        <v>0</v>
      </c>
      <c r="J109" s="65">
        <v>0</v>
      </c>
      <c r="K109" s="454">
        <v>0</v>
      </c>
      <c r="L109" s="633">
        <v>0</v>
      </c>
      <c r="M109" s="454">
        <v>0</v>
      </c>
      <c r="N109" s="65">
        <v>1</v>
      </c>
      <c r="O109" s="454">
        <f t="shared" si="12"/>
        <v>5</v>
      </c>
      <c r="P109" s="363"/>
      <c r="Q109" s="363"/>
      <c r="R109" s="42"/>
    </row>
    <row r="110" spans="1:18" s="39" customFormat="1" ht="23.25" customHeight="1">
      <c r="A110"/>
      <c r="B110" s="368" t="s">
        <v>94</v>
      </c>
      <c r="C110" s="454">
        <v>0</v>
      </c>
      <c r="D110" s="454">
        <v>1</v>
      </c>
      <c r="E110" s="454">
        <v>4</v>
      </c>
      <c r="F110" s="454">
        <v>0</v>
      </c>
      <c r="G110" s="454">
        <v>1</v>
      </c>
      <c r="H110" s="454">
        <v>0</v>
      </c>
      <c r="I110" s="454">
        <v>1</v>
      </c>
      <c r="J110" s="65">
        <v>4</v>
      </c>
      <c r="K110" s="454">
        <v>0</v>
      </c>
      <c r="L110" s="633">
        <v>0</v>
      </c>
      <c r="M110" s="454">
        <v>1</v>
      </c>
      <c r="N110" s="65">
        <v>1</v>
      </c>
      <c r="O110" s="454">
        <f t="shared" si="12"/>
        <v>13</v>
      </c>
      <c r="P110" s="363"/>
      <c r="Q110" s="363"/>
      <c r="R110" s="42"/>
    </row>
    <row r="111" spans="1:18" s="39" customFormat="1" ht="23.25" customHeight="1">
      <c r="A111"/>
      <c r="B111" s="368" t="s">
        <v>315</v>
      </c>
      <c r="C111" s="454">
        <v>0</v>
      </c>
      <c r="D111" s="454">
        <v>0</v>
      </c>
      <c r="E111" s="454">
        <v>1</v>
      </c>
      <c r="F111" s="454">
        <v>1</v>
      </c>
      <c r="G111" s="454">
        <v>0</v>
      </c>
      <c r="H111" s="454">
        <v>0</v>
      </c>
      <c r="I111" s="454">
        <v>0</v>
      </c>
      <c r="J111" s="65">
        <v>1</v>
      </c>
      <c r="K111" s="454">
        <v>0</v>
      </c>
      <c r="L111" s="633">
        <v>0</v>
      </c>
      <c r="M111" s="454">
        <v>1</v>
      </c>
      <c r="N111" s="65">
        <v>2</v>
      </c>
      <c r="O111" s="454">
        <f t="shared" si="12"/>
        <v>6</v>
      </c>
      <c r="P111" s="363"/>
      <c r="Q111" s="363"/>
      <c r="R111" s="42"/>
    </row>
    <row r="112" spans="1:18" s="39" customFormat="1" ht="23.25" customHeight="1">
      <c r="A112"/>
      <c r="B112" s="368" t="s">
        <v>20</v>
      </c>
      <c r="C112" s="454">
        <v>0</v>
      </c>
      <c r="D112" s="454">
        <v>1</v>
      </c>
      <c r="E112" s="454">
        <v>6</v>
      </c>
      <c r="F112" s="454">
        <v>2</v>
      </c>
      <c r="G112" s="454">
        <v>5</v>
      </c>
      <c r="H112" s="454">
        <v>1</v>
      </c>
      <c r="I112" s="454">
        <v>1</v>
      </c>
      <c r="J112" s="65">
        <v>3</v>
      </c>
      <c r="K112" s="454">
        <v>0</v>
      </c>
      <c r="L112" s="633">
        <v>1</v>
      </c>
      <c r="M112" s="454">
        <v>0</v>
      </c>
      <c r="N112" s="65">
        <v>1</v>
      </c>
      <c r="O112" s="454">
        <f t="shared" si="12"/>
        <v>21</v>
      </c>
      <c r="P112" s="363"/>
      <c r="Q112" s="363"/>
      <c r="R112" s="42"/>
    </row>
    <row r="113" spans="1:18" s="39" customFormat="1" ht="23.25" customHeight="1">
      <c r="A113"/>
      <c r="B113" s="368" t="s">
        <v>29</v>
      </c>
      <c r="C113" s="454">
        <v>0</v>
      </c>
      <c r="D113" s="454">
        <v>0</v>
      </c>
      <c r="E113" s="454">
        <v>5</v>
      </c>
      <c r="F113" s="454">
        <v>3</v>
      </c>
      <c r="G113" s="454">
        <v>2</v>
      </c>
      <c r="H113" s="454">
        <v>2</v>
      </c>
      <c r="I113" s="454">
        <v>1</v>
      </c>
      <c r="J113" s="65">
        <v>1</v>
      </c>
      <c r="K113" s="454">
        <v>1</v>
      </c>
      <c r="L113" s="633">
        <v>0</v>
      </c>
      <c r="M113" s="454">
        <v>0</v>
      </c>
      <c r="N113" s="65">
        <v>0</v>
      </c>
      <c r="O113" s="454">
        <f t="shared" si="12"/>
        <v>15</v>
      </c>
      <c r="P113" s="363"/>
      <c r="Q113" s="363"/>
      <c r="R113" s="42"/>
    </row>
    <row r="114" spans="1:18" s="39" customFormat="1" ht="23.25" customHeight="1">
      <c r="A114"/>
      <c r="B114" s="368" t="s">
        <v>25</v>
      </c>
      <c r="C114" s="454">
        <v>0</v>
      </c>
      <c r="D114" s="454">
        <v>1</v>
      </c>
      <c r="E114" s="454">
        <v>1</v>
      </c>
      <c r="F114" s="454">
        <v>3</v>
      </c>
      <c r="G114" s="454">
        <v>2</v>
      </c>
      <c r="H114" s="454">
        <v>1</v>
      </c>
      <c r="I114" s="454">
        <v>3</v>
      </c>
      <c r="J114" s="65">
        <v>1</v>
      </c>
      <c r="K114" s="454">
        <v>0</v>
      </c>
      <c r="L114" s="633">
        <v>0</v>
      </c>
      <c r="M114" s="454">
        <v>1</v>
      </c>
      <c r="N114" s="65">
        <v>3</v>
      </c>
      <c r="O114" s="454">
        <f t="shared" si="12"/>
        <v>16</v>
      </c>
      <c r="P114" s="169"/>
      <c r="Q114" s="169"/>
      <c r="R114" s="42"/>
    </row>
    <row r="115" spans="1:18" s="39" customFormat="1" ht="23.25" customHeight="1">
      <c r="A115"/>
      <c r="B115" s="455" t="s">
        <v>53</v>
      </c>
      <c r="C115" s="456">
        <v>1</v>
      </c>
      <c r="D115" s="456">
        <v>0</v>
      </c>
      <c r="E115" s="456">
        <v>4</v>
      </c>
      <c r="F115" s="456">
        <v>2</v>
      </c>
      <c r="G115" s="456">
        <v>0</v>
      </c>
      <c r="H115" s="456">
        <v>0</v>
      </c>
      <c r="I115" s="456">
        <v>1</v>
      </c>
      <c r="J115" s="456">
        <v>2</v>
      </c>
      <c r="K115" s="454">
        <v>7</v>
      </c>
      <c r="L115" s="633">
        <v>2</v>
      </c>
      <c r="M115" s="454">
        <v>0</v>
      </c>
      <c r="N115" s="65">
        <v>0</v>
      </c>
      <c r="O115" s="454">
        <f t="shared" si="12"/>
        <v>19</v>
      </c>
      <c r="P115" s="42"/>
      <c r="Q115" s="42"/>
      <c r="R115" s="42"/>
    </row>
    <row r="116" spans="1:18" s="39" customFormat="1" ht="23.25" customHeight="1" thickBot="1">
      <c r="A116"/>
      <c r="B116" s="137" t="s">
        <v>10</v>
      </c>
      <c r="C116" s="379">
        <f>SUM(C104:C115)</f>
        <v>3</v>
      </c>
      <c r="D116" s="379">
        <f t="shared" ref="D116:G116" si="13">SUM(D104:D115)</f>
        <v>3</v>
      </c>
      <c r="E116" s="379">
        <f t="shared" si="13"/>
        <v>29</v>
      </c>
      <c r="F116" s="379">
        <f t="shared" si="13"/>
        <v>17</v>
      </c>
      <c r="G116" s="379">
        <f t="shared" si="13"/>
        <v>17</v>
      </c>
      <c r="H116" s="379">
        <f>SUM(H104:H115)</f>
        <v>9</v>
      </c>
      <c r="I116" s="379">
        <f t="shared" ref="I116:O116" si="14">SUM(I104:I115)</f>
        <v>7</v>
      </c>
      <c r="J116" s="379">
        <f t="shared" si="14"/>
        <v>16</v>
      </c>
      <c r="K116" s="379">
        <f t="shared" si="14"/>
        <v>9</v>
      </c>
      <c r="L116" s="379">
        <f t="shared" si="14"/>
        <v>5</v>
      </c>
      <c r="M116" s="379">
        <f t="shared" si="14"/>
        <v>6</v>
      </c>
      <c r="N116" s="379">
        <f t="shared" si="14"/>
        <v>9</v>
      </c>
      <c r="O116" s="388">
        <f t="shared" si="14"/>
        <v>130</v>
      </c>
      <c r="P116" s="42"/>
      <c r="Q116" s="42"/>
      <c r="R116" s="42"/>
    </row>
    <row r="117" spans="1:18" s="39" customFormat="1" ht="23.25" customHeight="1">
      <c r="A117"/>
      <c r="B117" s="485" t="s">
        <v>492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642"/>
      <c r="P117" s="42"/>
      <c r="Q117" s="42"/>
      <c r="R117" s="42"/>
    </row>
    <row r="118" spans="1:18" s="39" customFormat="1" ht="23.25" customHeight="1">
      <c r="A118"/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46"/>
      <c r="P118" s="372"/>
      <c r="Q118" s="372"/>
      <c r="R118" s="42"/>
    </row>
    <row r="119" spans="1:18" s="39" customFormat="1" ht="23.25" customHeight="1">
      <c r="A119"/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115"/>
      <c r="P119" s="363"/>
      <c r="Q119" s="363"/>
      <c r="R119" s="42"/>
    </row>
    <row r="120" spans="1:18" s="39" customFormat="1" ht="23.25" customHeight="1">
      <c r="A120"/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633"/>
      <c r="P120" s="363"/>
      <c r="Q120" s="363"/>
      <c r="R120" s="42"/>
    </row>
    <row r="121" spans="1:18" s="39" customFormat="1" ht="23.25" customHeight="1">
      <c r="A121"/>
      <c r="B121" s="316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633"/>
      <c r="P121" s="363"/>
      <c r="Q121" s="363"/>
      <c r="R121" s="42"/>
    </row>
    <row r="122" spans="1:18" s="39" customFormat="1" ht="23.25" customHeight="1">
      <c r="A122"/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633"/>
      <c r="P122" s="363"/>
      <c r="Q122" s="363"/>
      <c r="R122" s="42"/>
    </row>
    <row r="123" spans="1:18" s="39" customFormat="1" ht="23.25" customHeight="1">
      <c r="A123"/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633"/>
      <c r="P123" s="363"/>
      <c r="Q123" s="363"/>
      <c r="R123" s="42"/>
    </row>
    <row r="124" spans="1:18" s="39" customFormat="1" ht="23.25" customHeight="1">
      <c r="A124"/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633"/>
      <c r="P124" s="363"/>
      <c r="Q124" s="363"/>
      <c r="R124" s="42"/>
    </row>
    <row r="125" spans="1:18" s="39" customFormat="1" ht="23.25" customHeight="1">
      <c r="A125"/>
      <c r="B125" s="316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633"/>
      <c r="P125" s="363"/>
      <c r="Q125" s="363"/>
      <c r="R125" s="42"/>
    </row>
    <row r="126" spans="1:18" s="39" customFormat="1" ht="23.25" customHeight="1">
      <c r="A126"/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633"/>
      <c r="P126" s="363"/>
      <c r="Q126" s="363"/>
      <c r="R126" s="42"/>
    </row>
    <row r="127" spans="1:18" s="39" customFormat="1" ht="23.25" customHeight="1">
      <c r="A127"/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633"/>
      <c r="P127" s="363"/>
      <c r="Q127" s="363"/>
      <c r="R127" s="42"/>
    </row>
    <row r="128" spans="1:18" s="39" customFormat="1" ht="23.25" customHeight="1">
      <c r="A128"/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633"/>
      <c r="P128" s="363"/>
      <c r="Q128" s="363"/>
      <c r="R128" s="42"/>
    </row>
    <row r="129" spans="1:18" s="39" customFormat="1" ht="23.25" customHeight="1">
      <c r="A129"/>
      <c r="B129" s="316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633"/>
      <c r="P129" s="363"/>
      <c r="Q129" s="363"/>
      <c r="R129" s="42"/>
    </row>
    <row r="130" spans="1:18" s="39" customFormat="1" ht="23.25" customHeight="1">
      <c r="A130"/>
      <c r="B130" s="316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633"/>
      <c r="P130" s="363"/>
      <c r="Q130" s="363"/>
      <c r="R130" s="42"/>
    </row>
    <row r="131" spans="1:18" s="39" customFormat="1" ht="23.25" customHeight="1">
      <c r="A131"/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633"/>
      <c r="P131" s="363"/>
      <c r="Q131" s="363"/>
      <c r="R131" s="42"/>
    </row>
    <row r="132" spans="1:18" s="39" customFormat="1" ht="23.25" customHeight="1">
      <c r="A132"/>
      <c r="B132" s="316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633"/>
      <c r="P132" s="363"/>
      <c r="Q132" s="363"/>
      <c r="R132" s="42"/>
    </row>
    <row r="133" spans="1:18" s="39" customFormat="1" ht="23.25" customHeight="1">
      <c r="A133"/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633"/>
      <c r="P133" s="363"/>
      <c r="Q133" s="363"/>
      <c r="R133" s="42"/>
    </row>
    <row r="134" spans="1:18" s="39" customFormat="1" ht="23.25" customHeight="1">
      <c r="A134"/>
      <c r="B134" s="316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633"/>
      <c r="P134" s="363"/>
      <c r="Q134" s="363"/>
      <c r="R134" s="42"/>
    </row>
    <row r="135" spans="1:18" s="39" customFormat="1" ht="23.25" customHeight="1">
      <c r="A135"/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633"/>
      <c r="P135" s="363"/>
      <c r="Q135" s="363"/>
      <c r="R135" s="42"/>
    </row>
    <row r="136" spans="1:18" s="39" customFormat="1" ht="23.25" customHeight="1">
      <c r="A136"/>
      <c r="B136" s="316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633"/>
      <c r="P136" s="363"/>
      <c r="Q136" s="363"/>
      <c r="R136" s="42"/>
    </row>
    <row r="137" spans="1:18" s="39" customFormat="1" ht="23.25" customHeight="1">
      <c r="A137"/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633"/>
      <c r="P137" s="363"/>
      <c r="Q137" s="363"/>
      <c r="R137" s="42"/>
    </row>
    <row r="138" spans="1:18" s="39" customFormat="1" ht="23.25" customHeight="1">
      <c r="A138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633"/>
      <c r="P138" s="363"/>
      <c r="Q138" s="363"/>
      <c r="R138" s="42"/>
    </row>
    <row r="139" spans="1:18" s="39" customFormat="1" ht="23.25" customHeight="1">
      <c r="A139"/>
      <c r="B139" s="316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633"/>
      <c r="P139" s="363"/>
      <c r="Q139" s="363"/>
      <c r="R139" s="42"/>
    </row>
    <row r="140" spans="1:18" s="39" customFormat="1" ht="23.25" customHeight="1">
      <c r="A140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633"/>
      <c r="P140" s="363"/>
      <c r="Q140" s="363"/>
      <c r="R140" s="42"/>
    </row>
    <row r="141" spans="1:18" s="39" customFormat="1" ht="23.25" customHeight="1">
      <c r="A141"/>
      <c r="B141" s="316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633"/>
      <c r="P141" s="363"/>
      <c r="Q141" s="363"/>
      <c r="R141" s="42"/>
    </row>
    <row r="142" spans="1:18" s="39" customFormat="1" ht="23.25" customHeight="1">
      <c r="A142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169"/>
      <c r="P142" s="169"/>
      <c r="Q142" s="169"/>
      <c r="R142" s="42"/>
    </row>
    <row r="143" spans="1:18" s="39" customFormat="1" ht="23.25" customHeight="1">
      <c r="A143"/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42"/>
      <c r="P143" s="42"/>
      <c r="Q143" s="42"/>
      <c r="R143" s="42"/>
    </row>
    <row r="144" spans="1:18" s="39" customFormat="1" ht="23.25" customHeight="1">
      <c r="A144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42"/>
      <c r="P144" s="42"/>
      <c r="Q144" s="42"/>
      <c r="R144" s="42"/>
    </row>
    <row r="145" spans="1:18" s="39" customFormat="1" ht="23.25" customHeight="1">
      <c r="A145"/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42"/>
      <c r="P145" s="42"/>
      <c r="Q145" s="42"/>
      <c r="R145" s="42"/>
    </row>
    <row r="146" spans="1:18" s="39" customFormat="1" ht="23.25" customHeight="1">
      <c r="A146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46"/>
      <c r="P146" s="372"/>
      <c r="Q146" s="372"/>
      <c r="R146" s="42"/>
    </row>
    <row r="147" spans="1:18" s="39" customFormat="1" ht="23.25" customHeight="1">
      <c r="A147"/>
      <c r="B147" s="316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115"/>
      <c r="P147" s="363"/>
      <c r="Q147" s="363"/>
      <c r="R147" s="42"/>
    </row>
    <row r="148" spans="1:18" s="39" customFormat="1" ht="23.25" customHeight="1">
      <c r="A148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115"/>
      <c r="P148" s="363"/>
      <c r="Q148" s="363"/>
      <c r="R148" s="42"/>
    </row>
    <row r="149" spans="1:18" s="39" customFormat="1" ht="23.25" customHeight="1">
      <c r="A149"/>
      <c r="B149" s="316"/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115"/>
      <c r="P149" s="363"/>
      <c r="Q149" s="363"/>
      <c r="R149" s="42"/>
    </row>
    <row r="150" spans="1:18" s="39" customFormat="1" ht="23.25" customHeight="1">
      <c r="A150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115"/>
      <c r="P150" s="363"/>
      <c r="Q150" s="363"/>
      <c r="R150" s="42"/>
    </row>
    <row r="151" spans="1:18" s="39" customFormat="1" ht="23.25" customHeight="1">
      <c r="A151"/>
      <c r="B151" s="316"/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115"/>
      <c r="P151" s="363"/>
      <c r="Q151" s="363"/>
      <c r="R151" s="42"/>
    </row>
    <row r="152" spans="1:18" s="39" customFormat="1" ht="23.25" customHeight="1">
      <c r="A152"/>
      <c r="B152" s="316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115"/>
      <c r="P152" s="363"/>
      <c r="Q152" s="363"/>
      <c r="R152" s="42"/>
    </row>
    <row r="153" spans="1:18" s="39" customFormat="1" ht="23.25" customHeight="1">
      <c r="A153"/>
      <c r="B153" s="316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115"/>
      <c r="P153" s="363"/>
      <c r="Q153" s="363"/>
      <c r="R153" s="42"/>
    </row>
    <row r="154" spans="1:18" s="39" customFormat="1" ht="23.25" customHeight="1">
      <c r="A154"/>
      <c r="B154" s="316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115"/>
      <c r="P154" s="363"/>
      <c r="Q154" s="363"/>
      <c r="R154" s="42"/>
    </row>
    <row r="155" spans="1:18" s="39" customFormat="1" ht="23.25" customHeight="1">
      <c r="A155"/>
      <c r="B155" s="316"/>
      <c r="C155" s="316"/>
      <c r="D155" s="316"/>
      <c r="E155" s="316"/>
      <c r="F155" s="316"/>
      <c r="G155" s="316"/>
      <c r="H155" s="316"/>
      <c r="I155" s="316"/>
      <c r="J155" s="316"/>
      <c r="K155" s="316"/>
      <c r="L155" s="316"/>
      <c r="M155" s="316"/>
      <c r="N155" s="316"/>
      <c r="O155" s="115"/>
      <c r="P155" s="363"/>
      <c r="Q155" s="363"/>
      <c r="R155" s="42"/>
    </row>
    <row r="156" spans="1:18" s="39" customFormat="1" ht="23.25" customHeight="1">
      <c r="A156"/>
      <c r="B156" s="316"/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115"/>
      <c r="P156" s="363"/>
      <c r="Q156" s="363"/>
      <c r="R156" s="42"/>
    </row>
    <row r="157" spans="1:18" s="39" customFormat="1" ht="23.25" customHeight="1">
      <c r="A157"/>
      <c r="B157" s="316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115"/>
      <c r="P157" s="363"/>
      <c r="Q157" s="363"/>
      <c r="R157" s="42"/>
    </row>
    <row r="158" spans="1:18" s="39" customFormat="1" ht="23.25" customHeight="1">
      <c r="A158"/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115"/>
      <c r="P158" s="363"/>
      <c r="Q158" s="363"/>
      <c r="R158" s="42"/>
    </row>
    <row r="159" spans="1:18" s="39" customFormat="1" ht="23.25" customHeight="1">
      <c r="A159"/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115"/>
      <c r="P159" s="363"/>
      <c r="Q159" s="363"/>
      <c r="R159" s="42"/>
    </row>
    <row r="160" spans="1:18" s="39" customFormat="1" ht="23.25" customHeight="1">
      <c r="A160"/>
      <c r="B160" s="316"/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115"/>
      <c r="P160" s="363"/>
      <c r="Q160" s="363"/>
      <c r="R160" s="42"/>
    </row>
    <row r="161" spans="1:18" s="39" customFormat="1" ht="23.25" customHeight="1">
      <c r="A161"/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  <c r="L161" s="316"/>
      <c r="M161" s="316"/>
      <c r="N161" s="316"/>
      <c r="O161" s="115"/>
      <c r="P161" s="363"/>
      <c r="Q161" s="363"/>
      <c r="R161" s="42"/>
    </row>
    <row r="162" spans="1:18" s="39" customFormat="1" ht="23.25" customHeight="1">
      <c r="A162"/>
      <c r="B162" s="316"/>
      <c r="C162" s="316"/>
      <c r="D162" s="316"/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115"/>
      <c r="P162" s="363"/>
      <c r="Q162" s="363"/>
      <c r="R162" s="42"/>
    </row>
    <row r="163" spans="1:18" s="39" customFormat="1" ht="23.25" customHeight="1">
      <c r="A163"/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115"/>
      <c r="P163" s="363"/>
      <c r="Q163" s="363"/>
      <c r="R163" s="42"/>
    </row>
    <row r="164" spans="1:18" s="39" customFormat="1" ht="23.25" customHeight="1">
      <c r="A164"/>
      <c r="B164" s="316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115"/>
      <c r="P164" s="363"/>
      <c r="Q164" s="363"/>
      <c r="R164" s="42"/>
    </row>
    <row r="165" spans="1:18" s="39" customFormat="1" ht="23.25" customHeight="1">
      <c r="A165"/>
      <c r="B165" s="316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115"/>
      <c r="P165" s="363"/>
      <c r="Q165" s="363"/>
      <c r="R165" s="42"/>
    </row>
    <row r="166" spans="1:18" s="39" customFormat="1" ht="23.25" customHeight="1">
      <c r="A166"/>
      <c r="B166" s="316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115"/>
      <c r="P166" s="363"/>
      <c r="Q166" s="363"/>
      <c r="R166" s="42"/>
    </row>
    <row r="167" spans="1:18" s="39" customFormat="1" ht="23.25" customHeight="1">
      <c r="A167"/>
      <c r="B167" s="316"/>
      <c r="C167" s="316"/>
      <c r="D167" s="316"/>
      <c r="E167" s="316"/>
      <c r="F167" s="316"/>
      <c r="G167" s="316"/>
      <c r="H167" s="316"/>
      <c r="I167" s="316"/>
      <c r="J167" s="316"/>
      <c r="K167" s="316"/>
      <c r="L167" s="316"/>
      <c r="M167" s="316"/>
      <c r="N167" s="316"/>
      <c r="O167" s="115"/>
      <c r="P167" s="363"/>
      <c r="Q167" s="363"/>
      <c r="R167" s="42"/>
    </row>
    <row r="168" spans="1:18" s="39" customFormat="1" ht="23.25" customHeight="1">
      <c r="A168"/>
      <c r="B168" s="316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115"/>
      <c r="P168" s="363"/>
      <c r="Q168" s="363"/>
      <c r="R168" s="42"/>
    </row>
    <row r="169" spans="1:18" s="39" customFormat="1" ht="23.25" customHeight="1">
      <c r="A169"/>
      <c r="B169" s="316"/>
      <c r="C169" s="316"/>
      <c r="D169" s="316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115"/>
      <c r="P169" s="363"/>
      <c r="Q169" s="363"/>
      <c r="R169" s="42"/>
    </row>
    <row r="170" spans="1:18" s="39" customFormat="1" ht="23.25" customHeight="1">
      <c r="A170"/>
      <c r="B170" s="316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115"/>
      <c r="P170" s="363"/>
      <c r="Q170" s="363"/>
      <c r="R170" s="42"/>
    </row>
    <row r="171" spans="1:18" s="39" customFormat="1" ht="23.25" customHeight="1">
      <c r="A171"/>
      <c r="B171" s="316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115"/>
      <c r="P171" s="363"/>
      <c r="Q171" s="363"/>
      <c r="R171" s="42"/>
    </row>
    <row r="172" spans="1:18" s="39" customFormat="1" ht="23.25" customHeight="1">
      <c r="A172"/>
      <c r="B172" s="316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169"/>
      <c r="P172" s="169"/>
      <c r="Q172" s="169"/>
      <c r="R172" s="42"/>
    </row>
    <row r="173" spans="1:18" s="39" customFormat="1" ht="23.25" customHeight="1">
      <c r="A173"/>
      <c r="B173" s="316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42"/>
      <c r="P173" s="42"/>
      <c r="Q173" s="42"/>
      <c r="R173" s="42"/>
    </row>
    <row r="174" spans="1:18" s="39" customFormat="1" ht="23.25" customHeight="1">
      <c r="A174"/>
      <c r="B174" s="316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42"/>
      <c r="P174" s="42"/>
      <c r="Q174" s="42"/>
      <c r="R174" s="42"/>
    </row>
    <row r="175" spans="1:18" s="39" customFormat="1" ht="23.25" customHeight="1">
      <c r="A175"/>
      <c r="B175" s="316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42"/>
      <c r="P175" s="42"/>
      <c r="Q175" s="42"/>
      <c r="R175" s="42"/>
    </row>
    <row r="176" spans="1:18" s="39" customFormat="1" ht="23.25" customHeight="1">
      <c r="A176"/>
      <c r="B176" s="316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42"/>
      <c r="P176" s="42"/>
      <c r="Q176" s="42"/>
      <c r="R176" s="42"/>
    </row>
    <row r="177" spans="1:18" s="39" customFormat="1" ht="23.25" customHeight="1">
      <c r="A177"/>
      <c r="B177" s="316"/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42"/>
      <c r="P177" s="42"/>
      <c r="Q177" s="42"/>
      <c r="R177" s="42"/>
    </row>
    <row r="178" spans="1:18" s="39" customFormat="1" ht="23.25" customHeight="1">
      <c r="A178"/>
      <c r="B178" s="316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42"/>
      <c r="P178" s="42"/>
      <c r="Q178" s="42"/>
      <c r="R178" s="42"/>
    </row>
    <row r="179" spans="1:18" s="39" customFormat="1" ht="23.25" customHeight="1">
      <c r="A179"/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42"/>
      <c r="P179" s="42"/>
      <c r="Q179" s="42"/>
      <c r="R179" s="42"/>
    </row>
    <row r="180" spans="1:18" s="39" customFormat="1" ht="23.25" customHeight="1">
      <c r="A180"/>
      <c r="B180" s="316"/>
      <c r="C180" s="316"/>
      <c r="D180" s="316"/>
      <c r="E180" s="316"/>
      <c r="F180" s="316"/>
      <c r="G180" s="316"/>
      <c r="H180" s="316"/>
      <c r="I180" s="316"/>
      <c r="J180" s="316"/>
      <c r="K180" s="316"/>
      <c r="L180" s="316"/>
      <c r="M180" s="316"/>
      <c r="N180" s="316"/>
      <c r="O180" s="42"/>
      <c r="P180" s="42"/>
      <c r="Q180" s="42"/>
      <c r="R180" s="42"/>
    </row>
    <row r="181" spans="1:18" s="39" customFormat="1" ht="23.25" customHeight="1">
      <c r="A181"/>
      <c r="B181" s="316"/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42"/>
      <c r="P181" s="42"/>
      <c r="Q181" s="42"/>
      <c r="R181" s="42"/>
    </row>
    <row r="182" spans="1:18" s="39" customFormat="1" ht="23.25" customHeight="1">
      <c r="A182"/>
      <c r="B182" s="316"/>
      <c r="C182" s="316"/>
      <c r="D182" s="316"/>
      <c r="E182" s="316"/>
      <c r="F182" s="316"/>
      <c r="G182" s="316"/>
      <c r="H182" s="316"/>
      <c r="I182" s="316"/>
      <c r="J182" s="316"/>
      <c r="K182" s="316"/>
      <c r="L182" s="316"/>
      <c r="M182" s="316"/>
      <c r="N182" s="316"/>
      <c r="O182" s="42"/>
      <c r="P182" s="42"/>
      <c r="Q182" s="42"/>
      <c r="R182" s="42"/>
    </row>
    <row r="183" spans="1:18" s="39" customFormat="1" ht="23.25" customHeight="1">
      <c r="A183"/>
      <c r="B183" s="316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  <c r="M183" s="316"/>
      <c r="N183" s="316"/>
      <c r="O183" s="42"/>
      <c r="P183" s="42"/>
      <c r="Q183" s="42"/>
      <c r="R183" s="42"/>
    </row>
    <row r="184" spans="1:18" s="39" customFormat="1" ht="23.25" customHeight="1">
      <c r="A184"/>
      <c r="B184" s="316"/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  <c r="M184" s="316"/>
      <c r="N184" s="316"/>
      <c r="O184" s="42"/>
      <c r="P184" s="42"/>
      <c r="Q184" s="42"/>
      <c r="R184" s="42"/>
    </row>
    <row r="185" spans="1:18" s="39" customFormat="1" ht="23.25" customHeight="1">
      <c r="A185"/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42"/>
      <c r="P185" s="42"/>
      <c r="Q185" s="42"/>
      <c r="R185" s="42"/>
    </row>
    <row r="186" spans="1:18" s="39" customFormat="1" ht="23.25" customHeight="1">
      <c r="A186"/>
      <c r="B186" s="316"/>
      <c r="C186" s="316"/>
      <c r="D186" s="316"/>
      <c r="E186" s="316"/>
      <c r="F186" s="316"/>
      <c r="G186" s="316"/>
      <c r="H186" s="316"/>
      <c r="I186" s="316"/>
      <c r="J186" s="316"/>
      <c r="K186" s="316"/>
      <c r="L186" s="316"/>
      <c r="M186" s="316"/>
      <c r="N186" s="316"/>
      <c r="O186" s="42"/>
      <c r="P186" s="42"/>
      <c r="Q186" s="42"/>
      <c r="R186" s="42"/>
    </row>
    <row r="187" spans="1:18" s="39" customFormat="1" ht="23.25" customHeight="1">
      <c r="A187"/>
      <c r="B187" s="316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42"/>
      <c r="P187" s="42"/>
      <c r="Q187" s="42"/>
      <c r="R187" s="42"/>
    </row>
    <row r="188" spans="1:18" s="39" customFormat="1" ht="23.25" customHeight="1">
      <c r="A188"/>
      <c r="B188" s="316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42"/>
      <c r="P188" s="42"/>
      <c r="Q188" s="42"/>
      <c r="R188" s="42"/>
    </row>
    <row r="189" spans="1:18" s="39" customFormat="1" ht="23.25" customHeight="1">
      <c r="A189"/>
      <c r="B189" s="316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42"/>
      <c r="P189" s="42"/>
      <c r="Q189" s="42"/>
      <c r="R189" s="42"/>
    </row>
    <row r="190" spans="1:18" s="39" customFormat="1" ht="23.25" customHeight="1">
      <c r="A190"/>
      <c r="B190" s="316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42"/>
      <c r="P190" s="42"/>
      <c r="Q190" s="42"/>
      <c r="R190" s="42"/>
    </row>
    <row r="191" spans="1:18" s="39" customFormat="1" ht="23.25" customHeight="1">
      <c r="A191"/>
      <c r="B191" s="316"/>
      <c r="C191" s="316"/>
      <c r="D191" s="316"/>
      <c r="E191" s="316"/>
      <c r="F191" s="316"/>
      <c r="G191" s="316"/>
      <c r="H191" s="316"/>
      <c r="I191" s="316"/>
      <c r="J191" s="316"/>
      <c r="K191" s="316"/>
      <c r="L191" s="316"/>
      <c r="M191" s="316"/>
      <c r="N191" s="316"/>
      <c r="O191" s="42"/>
      <c r="P191" s="42"/>
      <c r="Q191" s="42"/>
      <c r="R191" s="42"/>
    </row>
    <row r="192" spans="1:18" s="39" customFormat="1" ht="23.25" customHeight="1">
      <c r="A192"/>
      <c r="B192" s="316"/>
      <c r="C192" s="316"/>
      <c r="D192" s="316"/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42"/>
      <c r="P192" s="42"/>
      <c r="Q192" s="42"/>
      <c r="R192" s="42"/>
    </row>
    <row r="193" spans="1:18" s="39" customFormat="1" ht="23.25" customHeight="1">
      <c r="A193"/>
      <c r="B193" s="316"/>
      <c r="C193" s="316"/>
      <c r="D193" s="316"/>
      <c r="E193" s="316"/>
      <c r="F193" s="316"/>
      <c r="G193" s="316"/>
      <c r="H193" s="316"/>
      <c r="I193" s="316"/>
      <c r="J193" s="316"/>
      <c r="K193" s="316"/>
      <c r="L193" s="316"/>
      <c r="M193" s="316"/>
      <c r="N193" s="316"/>
      <c r="O193" s="42"/>
      <c r="P193" s="42"/>
      <c r="Q193" s="42"/>
      <c r="R193" s="42"/>
    </row>
    <row r="194" spans="1:18" s="39" customFormat="1" ht="23.25" customHeight="1">
      <c r="A194"/>
      <c r="B194" s="316"/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42"/>
      <c r="P194" s="42"/>
      <c r="Q194" s="42"/>
      <c r="R194" s="42"/>
    </row>
    <row r="195" spans="1:18" s="39" customFormat="1" ht="23.25" customHeight="1">
      <c r="A195"/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42"/>
      <c r="P195" s="42"/>
      <c r="Q195" s="42"/>
      <c r="R195" s="42"/>
    </row>
    <row r="196" spans="1:18" s="39" customFormat="1" ht="23.25" customHeight="1">
      <c r="A196"/>
      <c r="B196" s="316"/>
      <c r="C196" s="316"/>
      <c r="D196" s="316"/>
      <c r="E196" s="316"/>
      <c r="F196" s="316"/>
      <c r="G196" s="316"/>
      <c r="H196" s="316"/>
      <c r="I196" s="316"/>
      <c r="J196" s="316"/>
      <c r="K196" s="316"/>
      <c r="L196" s="316"/>
      <c r="M196" s="316"/>
      <c r="N196" s="316"/>
      <c r="O196" s="42"/>
      <c r="P196" s="42"/>
      <c r="Q196" s="42"/>
      <c r="R196" s="42"/>
    </row>
    <row r="197" spans="1:18" s="39" customFormat="1" ht="23.25" customHeight="1">
      <c r="A197"/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  <c r="L197" s="316"/>
      <c r="M197" s="316"/>
      <c r="N197" s="316"/>
      <c r="O197" s="42"/>
      <c r="P197" s="42"/>
      <c r="Q197" s="42"/>
      <c r="R197" s="42"/>
    </row>
    <row r="198" spans="1:18" s="39" customFormat="1" ht="23.25" customHeight="1">
      <c r="A198"/>
      <c r="B198" s="316"/>
      <c r="C198" s="316"/>
      <c r="D198" s="316"/>
      <c r="E198" s="316"/>
      <c r="F198" s="316"/>
      <c r="G198" s="316"/>
      <c r="H198" s="316"/>
      <c r="I198" s="316"/>
      <c r="J198" s="316"/>
      <c r="K198" s="316"/>
      <c r="L198" s="316"/>
      <c r="M198" s="316"/>
      <c r="N198" s="316"/>
      <c r="O198" s="42"/>
      <c r="P198" s="42"/>
      <c r="Q198" s="42"/>
      <c r="R198" s="42"/>
    </row>
    <row r="199" spans="1:18" s="39" customFormat="1" ht="23.25" customHeight="1">
      <c r="A199"/>
      <c r="B199" s="316"/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  <c r="M199" s="316"/>
      <c r="N199" s="316"/>
      <c r="O199" s="42"/>
      <c r="P199" s="42"/>
      <c r="Q199" s="42"/>
      <c r="R199" s="42"/>
    </row>
    <row r="200" spans="1:18" s="39" customFormat="1" ht="23.25" customHeight="1">
      <c r="A200"/>
      <c r="B200" s="316"/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42"/>
      <c r="P200" s="42"/>
      <c r="Q200" s="42"/>
      <c r="R200" s="42"/>
    </row>
    <row r="201" spans="1:18" s="39" customFormat="1" ht="23.25" customHeight="1">
      <c r="A201"/>
      <c r="B201" s="316"/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42"/>
      <c r="P201" s="42"/>
      <c r="Q201" s="42"/>
      <c r="R201" s="42"/>
    </row>
    <row r="202" spans="1:18" s="39" customFormat="1" ht="23.25" customHeight="1">
      <c r="A202"/>
      <c r="B202" s="316"/>
      <c r="C202" s="316"/>
      <c r="D202" s="316"/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42"/>
      <c r="P202" s="42"/>
      <c r="Q202" s="42"/>
      <c r="R202" s="42"/>
    </row>
    <row r="203" spans="1:18" s="39" customFormat="1" ht="23.25" customHeight="1">
      <c r="A203"/>
      <c r="B203" s="316"/>
      <c r="C203" s="316"/>
      <c r="D203" s="316"/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42"/>
      <c r="P203" s="42"/>
      <c r="Q203" s="42"/>
      <c r="R203" s="42"/>
    </row>
    <row r="204" spans="1:18" s="39" customFormat="1" ht="23.25" customHeight="1">
      <c r="A204"/>
      <c r="B204" s="316"/>
      <c r="C204" s="316"/>
      <c r="D204" s="316"/>
      <c r="E204" s="316"/>
      <c r="F204" s="316"/>
      <c r="G204" s="316"/>
      <c r="H204" s="316"/>
      <c r="I204" s="316"/>
      <c r="J204" s="316"/>
      <c r="K204" s="316"/>
      <c r="L204" s="316"/>
      <c r="M204" s="316"/>
      <c r="N204" s="316"/>
      <c r="O204" s="42"/>
      <c r="P204" s="42"/>
      <c r="Q204" s="42"/>
      <c r="R204" s="42"/>
    </row>
    <row r="205" spans="1:18" s="39" customFormat="1" ht="23.25" customHeight="1">
      <c r="A205"/>
      <c r="B205" s="316"/>
      <c r="C205" s="316"/>
      <c r="D205" s="316"/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42"/>
      <c r="P205" s="42"/>
      <c r="Q205" s="42"/>
      <c r="R205" s="42"/>
    </row>
    <row r="206" spans="1:18" s="39" customFormat="1" ht="23.25" customHeight="1">
      <c r="A206"/>
      <c r="B206" s="316"/>
      <c r="C206" s="316"/>
      <c r="D206" s="316"/>
      <c r="E206" s="316"/>
      <c r="F206" s="316"/>
      <c r="G206" s="316"/>
      <c r="H206" s="316"/>
      <c r="I206" s="316"/>
      <c r="J206" s="316"/>
      <c r="K206" s="316"/>
      <c r="L206" s="316"/>
      <c r="M206" s="316"/>
      <c r="N206" s="316"/>
      <c r="O206" s="42"/>
      <c r="P206" s="42"/>
      <c r="Q206" s="42"/>
      <c r="R206" s="42"/>
    </row>
    <row r="207" spans="1:18" s="39" customFormat="1" ht="23.25" customHeight="1">
      <c r="A207"/>
      <c r="B207" s="316"/>
      <c r="C207" s="316"/>
      <c r="D207" s="316"/>
      <c r="E207" s="316"/>
      <c r="F207" s="316"/>
      <c r="G207" s="316"/>
      <c r="H207" s="316"/>
      <c r="I207" s="316"/>
      <c r="J207" s="316"/>
      <c r="K207" s="316"/>
      <c r="L207" s="316"/>
      <c r="M207" s="316"/>
      <c r="N207" s="316"/>
      <c r="O207" s="42"/>
      <c r="P207" s="42"/>
      <c r="Q207" s="42"/>
      <c r="R207" s="42"/>
    </row>
    <row r="208" spans="1:18" s="39" customFormat="1" ht="23.25" customHeight="1">
      <c r="A208"/>
      <c r="B208" s="316"/>
      <c r="C208" s="316"/>
      <c r="D208" s="316"/>
      <c r="E208" s="316"/>
      <c r="F208" s="316"/>
      <c r="G208" s="316"/>
      <c r="H208" s="316"/>
      <c r="I208" s="316"/>
      <c r="J208" s="316"/>
      <c r="K208" s="316"/>
      <c r="L208" s="316"/>
      <c r="M208" s="316"/>
      <c r="N208" s="316"/>
      <c r="O208" s="42"/>
      <c r="P208" s="42"/>
      <c r="Q208" s="42"/>
      <c r="R208" s="42"/>
    </row>
    <row r="209" spans="1:18" s="39" customFormat="1" ht="23.25" customHeight="1">
      <c r="A209"/>
      <c r="B209" s="316"/>
      <c r="C209" s="316"/>
      <c r="D209" s="316"/>
      <c r="E209" s="316"/>
      <c r="F209" s="316"/>
      <c r="G209" s="316"/>
      <c r="H209" s="316"/>
      <c r="I209" s="316"/>
      <c r="J209" s="316"/>
      <c r="K209" s="316"/>
      <c r="L209" s="316"/>
      <c r="M209" s="316"/>
      <c r="N209" s="316"/>
      <c r="O209" s="42"/>
      <c r="P209" s="42"/>
      <c r="Q209" s="42"/>
      <c r="R209" s="42"/>
    </row>
    <row r="210" spans="1:18" s="39" customFormat="1" ht="23.25" customHeight="1">
      <c r="A210"/>
      <c r="B210" s="316"/>
      <c r="C210" s="316"/>
      <c r="D210" s="316"/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42"/>
      <c r="P210" s="42"/>
      <c r="Q210" s="42"/>
      <c r="R210" s="42"/>
    </row>
    <row r="211" spans="1:18" s="39" customFormat="1" ht="23.25" customHeight="1">
      <c r="A211"/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42"/>
      <c r="P211" s="42"/>
      <c r="Q211" s="42"/>
      <c r="R211" s="42"/>
    </row>
    <row r="212" spans="1:18" s="39" customFormat="1" ht="23.25" customHeight="1">
      <c r="A212"/>
      <c r="B212" s="316"/>
      <c r="C212" s="316"/>
      <c r="D212" s="316"/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42"/>
      <c r="P212" s="42"/>
      <c r="Q212" s="42"/>
      <c r="R212" s="42"/>
    </row>
    <row r="213" spans="1:18" s="39" customFormat="1" ht="23.25" customHeight="1">
      <c r="A213"/>
      <c r="B213" s="316"/>
      <c r="C213" s="316"/>
      <c r="D213" s="316"/>
      <c r="E213" s="316"/>
      <c r="F213" s="316"/>
      <c r="G213" s="316"/>
      <c r="H213" s="316"/>
      <c r="I213" s="316"/>
      <c r="J213" s="316"/>
      <c r="K213" s="316"/>
      <c r="L213" s="316"/>
      <c r="M213" s="316"/>
      <c r="N213" s="316"/>
      <c r="O213" s="42"/>
      <c r="P213" s="42"/>
      <c r="Q213" s="42"/>
      <c r="R213" s="42"/>
    </row>
    <row r="214" spans="1:18" s="39" customFormat="1" ht="23.25" customHeight="1">
      <c r="A214"/>
      <c r="B214" s="316"/>
      <c r="C214" s="316"/>
      <c r="D214" s="316"/>
      <c r="E214" s="316"/>
      <c r="F214" s="316"/>
      <c r="G214" s="316"/>
      <c r="H214" s="316"/>
      <c r="I214" s="316"/>
      <c r="J214" s="316"/>
      <c r="K214" s="316"/>
      <c r="L214" s="316"/>
      <c r="M214" s="316"/>
      <c r="N214" s="316"/>
      <c r="O214" s="42"/>
      <c r="P214" s="42"/>
      <c r="Q214" s="42"/>
      <c r="R214" s="42"/>
    </row>
    <row r="215" spans="1:18" s="39" customFormat="1" ht="23.25" customHeight="1">
      <c r="A215"/>
      <c r="B215" s="316"/>
      <c r="C215" s="316"/>
      <c r="D215" s="316"/>
      <c r="E215" s="316"/>
      <c r="F215" s="316"/>
      <c r="G215" s="316"/>
      <c r="H215" s="316"/>
      <c r="I215" s="316"/>
      <c r="J215" s="316"/>
      <c r="K215" s="316"/>
      <c r="L215" s="316"/>
      <c r="M215" s="316"/>
      <c r="N215" s="316"/>
      <c r="O215" s="42"/>
      <c r="P215" s="42"/>
      <c r="Q215" s="42"/>
      <c r="R215" s="42"/>
    </row>
    <row r="216" spans="1:18" s="39" customFormat="1" ht="23.25" customHeight="1">
      <c r="A216"/>
      <c r="B216" s="316"/>
      <c r="C216" s="316"/>
      <c r="D216" s="316"/>
      <c r="E216" s="316"/>
      <c r="F216" s="316"/>
      <c r="G216" s="316"/>
      <c r="H216" s="316"/>
      <c r="I216" s="316"/>
      <c r="J216" s="316"/>
      <c r="K216" s="316"/>
      <c r="L216" s="316"/>
      <c r="M216" s="316"/>
      <c r="N216" s="316"/>
      <c r="O216" s="42"/>
      <c r="P216" s="42"/>
      <c r="Q216" s="42"/>
      <c r="R216" s="42"/>
    </row>
    <row r="217" spans="1:18" s="39" customFormat="1" ht="23.25" customHeight="1">
      <c r="A217"/>
      <c r="B217" s="316"/>
      <c r="C217" s="316"/>
      <c r="D217" s="316"/>
      <c r="E217" s="316"/>
      <c r="F217" s="316"/>
      <c r="G217" s="316"/>
      <c r="H217" s="316"/>
      <c r="I217" s="316"/>
      <c r="J217" s="316"/>
      <c r="K217" s="316"/>
      <c r="L217" s="316"/>
      <c r="M217" s="316"/>
      <c r="N217" s="316"/>
      <c r="O217" s="42"/>
      <c r="P217" s="42"/>
      <c r="Q217" s="42"/>
      <c r="R217" s="42"/>
    </row>
    <row r="218" spans="1:18" s="39" customFormat="1" ht="23.25" customHeight="1">
      <c r="A218"/>
      <c r="B218" s="316"/>
      <c r="C218" s="316"/>
      <c r="D218" s="316"/>
      <c r="E218" s="316"/>
      <c r="F218" s="316"/>
      <c r="G218" s="316"/>
      <c r="H218" s="316"/>
      <c r="I218" s="316"/>
      <c r="J218" s="316"/>
      <c r="K218" s="316"/>
      <c r="L218" s="316"/>
      <c r="M218" s="316"/>
      <c r="N218" s="316"/>
      <c r="O218" s="42"/>
      <c r="P218" s="42"/>
      <c r="Q218" s="42"/>
      <c r="R218" s="42"/>
    </row>
    <row r="219" spans="1:18" s="39" customFormat="1" ht="23.25" customHeight="1">
      <c r="A219"/>
      <c r="B219" s="316"/>
      <c r="C219" s="316"/>
      <c r="D219" s="316"/>
      <c r="E219" s="316"/>
      <c r="F219" s="316"/>
      <c r="G219" s="316"/>
      <c r="H219" s="316"/>
      <c r="I219" s="316"/>
      <c r="J219" s="316"/>
      <c r="K219" s="316"/>
      <c r="L219" s="316"/>
      <c r="M219" s="316"/>
      <c r="N219" s="316"/>
      <c r="O219" s="42"/>
      <c r="P219" s="42"/>
      <c r="Q219" s="42"/>
      <c r="R219" s="42"/>
    </row>
    <row r="220" spans="1:18" s="39" customFormat="1" ht="23.25" customHeight="1">
      <c r="A220"/>
      <c r="B220" s="316"/>
      <c r="C220" s="316"/>
      <c r="D220" s="316"/>
      <c r="E220" s="316"/>
      <c r="F220" s="316"/>
      <c r="G220" s="316"/>
      <c r="H220" s="316"/>
      <c r="I220" s="316"/>
      <c r="J220" s="316"/>
      <c r="K220" s="316"/>
      <c r="L220" s="316"/>
      <c r="M220" s="316"/>
      <c r="N220" s="316"/>
      <c r="O220" s="42"/>
      <c r="P220" s="42"/>
      <c r="Q220" s="42"/>
      <c r="R220" s="42"/>
    </row>
    <row r="221" spans="1:18" s="39" customFormat="1" ht="23.25" customHeight="1">
      <c r="A221"/>
      <c r="B221" s="316"/>
      <c r="C221" s="316"/>
      <c r="D221" s="316"/>
      <c r="E221" s="316"/>
      <c r="F221" s="316"/>
      <c r="G221" s="316"/>
      <c r="H221" s="316"/>
      <c r="I221" s="316"/>
      <c r="J221" s="316"/>
      <c r="K221" s="316"/>
      <c r="L221" s="316"/>
      <c r="M221" s="316"/>
      <c r="N221" s="316"/>
      <c r="O221" s="42"/>
      <c r="P221" s="42"/>
      <c r="Q221" s="42"/>
      <c r="R221" s="42"/>
    </row>
    <row r="222" spans="1:18" s="39" customFormat="1" ht="23.25" customHeight="1">
      <c r="A222"/>
      <c r="B222" s="316"/>
      <c r="C222" s="316"/>
      <c r="D222" s="316"/>
      <c r="E222" s="316"/>
      <c r="F222" s="316"/>
      <c r="G222" s="316"/>
      <c r="H222" s="316"/>
      <c r="I222" s="316"/>
      <c r="J222" s="316"/>
      <c r="K222" s="316"/>
      <c r="L222" s="316"/>
      <c r="M222" s="316"/>
      <c r="N222" s="316"/>
      <c r="O222" s="42"/>
      <c r="P222" s="42"/>
      <c r="Q222" s="42"/>
      <c r="R222" s="42"/>
    </row>
    <row r="223" spans="1:18" s="39" customFormat="1" ht="23.25" customHeight="1">
      <c r="A223"/>
      <c r="B223" s="316"/>
      <c r="C223" s="316"/>
      <c r="D223" s="316"/>
      <c r="E223" s="316"/>
      <c r="F223" s="316"/>
      <c r="G223" s="316"/>
      <c r="H223" s="316"/>
      <c r="I223" s="316"/>
      <c r="J223" s="316"/>
      <c r="K223" s="316"/>
      <c r="L223" s="316"/>
      <c r="M223" s="316"/>
      <c r="N223" s="316"/>
      <c r="O223" s="42"/>
      <c r="P223" s="42"/>
      <c r="Q223" s="42"/>
      <c r="R223" s="42"/>
    </row>
    <row r="224" spans="1:18" s="39" customFormat="1" ht="23.25" customHeight="1">
      <c r="A224"/>
      <c r="B224" s="316"/>
      <c r="C224" s="316"/>
      <c r="D224" s="316"/>
      <c r="E224" s="316"/>
      <c r="F224" s="316"/>
      <c r="G224" s="316"/>
      <c r="H224" s="316"/>
      <c r="I224" s="316"/>
      <c r="J224" s="316"/>
      <c r="K224" s="316"/>
      <c r="L224" s="316"/>
      <c r="M224" s="316"/>
      <c r="N224" s="316"/>
      <c r="O224" s="42"/>
      <c r="P224" s="42"/>
      <c r="Q224" s="42"/>
      <c r="R224" s="42"/>
    </row>
    <row r="225" spans="1:18" s="39" customFormat="1" ht="23.25" customHeight="1">
      <c r="A225"/>
      <c r="B225" s="316"/>
      <c r="C225" s="316"/>
      <c r="D225" s="316"/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42"/>
      <c r="P225" s="42"/>
      <c r="Q225" s="42"/>
      <c r="R225" s="42"/>
    </row>
    <row r="226" spans="1:18" s="39" customFormat="1" ht="23.25" customHeight="1">
      <c r="A226"/>
      <c r="B226" s="316"/>
      <c r="C226" s="316"/>
      <c r="D226" s="316"/>
      <c r="E226" s="316"/>
      <c r="F226" s="316"/>
      <c r="G226" s="316"/>
      <c r="H226" s="316"/>
      <c r="I226" s="316"/>
      <c r="J226" s="316"/>
      <c r="K226" s="316"/>
      <c r="L226" s="316"/>
      <c r="M226" s="316"/>
      <c r="N226" s="316"/>
      <c r="O226" s="42"/>
      <c r="P226" s="42"/>
      <c r="Q226" s="42"/>
      <c r="R226" s="42"/>
    </row>
    <row r="227" spans="1:18" s="39" customFormat="1" ht="23.25" customHeight="1">
      <c r="A227"/>
      <c r="B227" s="316"/>
      <c r="C227" s="316"/>
      <c r="D227" s="316"/>
      <c r="E227" s="316"/>
      <c r="F227" s="316"/>
      <c r="G227" s="316"/>
      <c r="H227" s="316"/>
      <c r="I227" s="316"/>
      <c r="J227" s="316"/>
      <c r="K227" s="316"/>
      <c r="L227" s="316"/>
      <c r="M227" s="316"/>
      <c r="N227" s="316"/>
      <c r="O227" s="42"/>
      <c r="P227" s="42"/>
      <c r="Q227" s="42"/>
      <c r="R227" s="42"/>
    </row>
    <row r="228" spans="1:18" s="39" customFormat="1" ht="23.25" customHeight="1">
      <c r="A228"/>
      <c r="B228" s="316"/>
      <c r="C228" s="316"/>
      <c r="D228" s="316"/>
      <c r="E228" s="316"/>
      <c r="F228" s="316"/>
      <c r="G228" s="316"/>
      <c r="H228" s="316"/>
      <c r="I228" s="316"/>
      <c r="J228" s="316"/>
      <c r="K228" s="316"/>
      <c r="L228" s="316"/>
      <c r="M228" s="316"/>
      <c r="N228" s="316"/>
      <c r="O228" s="42"/>
      <c r="P228" s="42"/>
      <c r="Q228" s="42"/>
      <c r="R228" s="42"/>
    </row>
    <row r="229" spans="1:18" s="39" customFormat="1" ht="23.25" customHeight="1">
      <c r="A229"/>
      <c r="B229" s="316"/>
      <c r="C229" s="316"/>
      <c r="D229" s="316"/>
      <c r="E229" s="316"/>
      <c r="F229" s="316"/>
      <c r="G229" s="316"/>
      <c r="H229" s="316"/>
      <c r="I229" s="316"/>
      <c r="J229" s="316"/>
      <c r="K229" s="316"/>
      <c r="L229" s="316"/>
      <c r="M229" s="316"/>
      <c r="N229" s="316"/>
      <c r="O229" s="17"/>
      <c r="P229" s="17"/>
      <c r="Q229" s="42"/>
      <c r="R229" s="42"/>
    </row>
    <row r="230" spans="1:18" s="39" customFormat="1" ht="23.25" customHeight="1">
      <c r="A230"/>
      <c r="B230" s="316"/>
      <c r="C230" s="316"/>
      <c r="D230" s="316"/>
      <c r="E230" s="316"/>
      <c r="F230" s="316"/>
      <c r="G230" s="316"/>
      <c r="H230" s="316"/>
      <c r="I230" s="316"/>
      <c r="J230" s="316"/>
      <c r="K230" s="316"/>
      <c r="L230" s="316"/>
      <c r="M230" s="316"/>
      <c r="N230" s="316"/>
      <c r="O230" s="17"/>
      <c r="P230" s="17"/>
      <c r="Q230" s="42"/>
      <c r="R230" s="42"/>
    </row>
    <row r="231" spans="1:18" s="39" customFormat="1" ht="23.25" customHeight="1">
      <c r="A231"/>
      <c r="B231" s="316"/>
      <c r="C231" s="316"/>
      <c r="D231" s="316"/>
      <c r="E231" s="316"/>
      <c r="F231" s="316"/>
      <c r="G231" s="316"/>
      <c r="H231" s="316"/>
      <c r="I231" s="316"/>
      <c r="J231" s="316"/>
      <c r="K231" s="316"/>
      <c r="L231" s="316"/>
      <c r="M231" s="316"/>
      <c r="N231" s="316"/>
      <c r="O231" s="17"/>
      <c r="P231" s="17"/>
      <c r="Q231" s="42"/>
      <c r="R231" s="42"/>
    </row>
    <row r="232" spans="1:18" s="39" customFormat="1" ht="23.25" customHeight="1">
      <c r="A232"/>
      <c r="B232" s="316"/>
      <c r="C232" s="316"/>
      <c r="D232" s="316"/>
      <c r="E232" s="316"/>
      <c r="F232" s="316"/>
      <c r="G232" s="316"/>
      <c r="H232" s="316"/>
      <c r="I232" s="316"/>
      <c r="J232" s="316"/>
      <c r="K232" s="316"/>
      <c r="L232" s="316"/>
      <c r="M232" s="316"/>
      <c r="N232" s="316"/>
      <c r="O232" s="17"/>
      <c r="P232" s="17"/>
      <c r="Q232" s="42"/>
      <c r="R232" s="42"/>
    </row>
    <row r="233" spans="1:18" s="39" customFormat="1" ht="23.25" customHeight="1">
      <c r="A233"/>
      <c r="B233" s="316"/>
      <c r="C233" s="316"/>
      <c r="D233" s="316"/>
      <c r="E233" s="316"/>
      <c r="F233" s="316"/>
      <c r="G233" s="316"/>
      <c r="H233" s="316"/>
      <c r="I233" s="316"/>
      <c r="J233" s="316"/>
      <c r="K233" s="316"/>
      <c r="L233" s="316"/>
      <c r="M233" s="316"/>
      <c r="N233" s="316"/>
      <c r="O233" s="17"/>
      <c r="P233" s="17"/>
      <c r="Q233" s="42"/>
      <c r="R233" s="42"/>
    </row>
    <row r="234" spans="1:18" s="39" customFormat="1" ht="23.25" customHeight="1">
      <c r="A234"/>
      <c r="B234" s="316"/>
      <c r="C234" s="316"/>
      <c r="D234" s="316"/>
      <c r="E234" s="316"/>
      <c r="F234" s="316"/>
      <c r="G234" s="316"/>
      <c r="H234" s="316"/>
      <c r="I234" s="316"/>
      <c r="J234" s="316"/>
      <c r="K234" s="316"/>
      <c r="L234" s="316"/>
      <c r="M234" s="316"/>
      <c r="N234" s="316"/>
      <c r="O234" s="17"/>
      <c r="P234" s="17"/>
      <c r="Q234" s="42"/>
      <c r="R234" s="42"/>
    </row>
    <row r="235" spans="1:18" s="39" customFormat="1" ht="23.25" customHeight="1">
      <c r="A235"/>
      <c r="B235" s="316"/>
      <c r="C235" s="316"/>
      <c r="D235" s="316"/>
      <c r="E235" s="316"/>
      <c r="F235" s="316"/>
      <c r="G235" s="316"/>
      <c r="H235" s="316"/>
      <c r="I235" s="316"/>
      <c r="J235" s="316"/>
      <c r="K235" s="316"/>
      <c r="L235" s="316"/>
      <c r="M235" s="316"/>
      <c r="N235" s="316"/>
      <c r="O235" s="17"/>
      <c r="P235" s="17"/>
      <c r="Q235" s="42"/>
      <c r="R235" s="42"/>
    </row>
    <row r="236" spans="1:18" s="39" customFormat="1" ht="23.25" customHeight="1">
      <c r="A236"/>
      <c r="B236" s="316"/>
      <c r="C236" s="316"/>
      <c r="D236" s="316"/>
      <c r="E236" s="316"/>
      <c r="F236" s="316"/>
      <c r="G236" s="316"/>
      <c r="H236" s="316"/>
      <c r="I236" s="316"/>
      <c r="J236" s="316"/>
      <c r="K236" s="316"/>
      <c r="L236" s="316"/>
      <c r="M236" s="316"/>
      <c r="N236" s="316"/>
      <c r="O236" s="17"/>
      <c r="P236" s="17"/>
      <c r="Q236" s="42"/>
      <c r="R236" s="42"/>
    </row>
    <row r="237" spans="1:18" s="39" customFormat="1" ht="23.25" customHeight="1">
      <c r="A237"/>
      <c r="B237" s="3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16"/>
      <c r="M237" s="316"/>
      <c r="N237" s="316"/>
      <c r="O237" s="17"/>
      <c r="P237" s="17"/>
      <c r="Q237" s="42"/>
      <c r="R237" s="42"/>
    </row>
    <row r="238" spans="1:18" s="39" customFormat="1" ht="23.25" customHeight="1">
      <c r="A238"/>
      <c r="B238" s="316"/>
      <c r="C238" s="316"/>
      <c r="D238" s="316"/>
      <c r="E238" s="316"/>
      <c r="F238" s="316"/>
      <c r="G238" s="316"/>
      <c r="H238" s="316"/>
      <c r="I238" s="316"/>
      <c r="J238" s="316"/>
      <c r="K238" s="316"/>
      <c r="L238" s="316"/>
      <c r="M238" s="316"/>
      <c r="N238" s="316"/>
      <c r="O238" s="17"/>
      <c r="P238" s="17"/>
      <c r="Q238" s="42"/>
      <c r="R238" s="42"/>
    </row>
    <row r="239" spans="1:18" s="39" customFormat="1">
      <c r="A239"/>
      <c r="B239" s="316"/>
      <c r="C239" s="316"/>
      <c r="D239" s="316"/>
      <c r="E239" s="316"/>
      <c r="F239" s="316"/>
      <c r="G239" s="316"/>
      <c r="H239" s="316"/>
      <c r="I239" s="316"/>
      <c r="J239" s="316"/>
      <c r="K239" s="316"/>
      <c r="L239" s="316"/>
      <c r="M239" s="316"/>
      <c r="N239" s="316"/>
      <c r="O239" s="17"/>
      <c r="P239" s="17"/>
      <c r="Q239" s="42"/>
      <c r="R239" s="42"/>
    </row>
    <row r="240" spans="1:18" s="39" customFormat="1">
      <c r="A240"/>
      <c r="B240" s="316"/>
      <c r="C240" s="316"/>
      <c r="D240" s="316"/>
      <c r="E240" s="316"/>
      <c r="F240" s="316"/>
      <c r="G240" s="316"/>
      <c r="H240" s="316"/>
      <c r="I240" s="316"/>
      <c r="J240" s="316"/>
      <c r="K240" s="316"/>
      <c r="L240" s="316"/>
      <c r="M240" s="316"/>
      <c r="N240" s="316"/>
      <c r="O240" s="17"/>
      <c r="P240" s="17"/>
      <c r="Q240" s="42"/>
      <c r="R240" s="42"/>
    </row>
    <row r="241" spans="1:18" s="39" customFormat="1">
      <c r="A241"/>
      <c r="B241" s="316"/>
      <c r="C241" s="316"/>
      <c r="D241" s="316"/>
      <c r="E241" s="316"/>
      <c r="F241" s="316"/>
      <c r="G241" s="316"/>
      <c r="H241" s="316"/>
      <c r="I241" s="316"/>
      <c r="J241" s="316"/>
      <c r="K241" s="316"/>
      <c r="L241" s="316"/>
      <c r="M241" s="316"/>
      <c r="N241" s="316"/>
      <c r="O241" s="17"/>
      <c r="P241" s="17"/>
      <c r="Q241" s="42"/>
      <c r="R241" s="42"/>
    </row>
    <row r="242" spans="1:18" s="39" customFormat="1">
      <c r="A242"/>
      <c r="B242" s="316"/>
      <c r="C242" s="316"/>
      <c r="D242" s="316"/>
      <c r="E242" s="316"/>
      <c r="F242" s="316"/>
      <c r="G242" s="316"/>
      <c r="H242" s="316"/>
      <c r="I242" s="316"/>
      <c r="J242" s="316"/>
      <c r="K242" s="316"/>
      <c r="L242" s="316"/>
      <c r="M242" s="316"/>
      <c r="N242" s="316"/>
      <c r="O242" s="17"/>
      <c r="P242" s="17"/>
      <c r="Q242" s="42"/>
      <c r="R242" s="42"/>
    </row>
    <row r="243" spans="1:18" s="39" customFormat="1">
      <c r="A243"/>
      <c r="B243" s="316"/>
      <c r="C243" s="316"/>
      <c r="D243" s="316"/>
      <c r="E243" s="316"/>
      <c r="F243" s="316"/>
      <c r="G243" s="316"/>
      <c r="H243" s="316"/>
      <c r="I243" s="316"/>
      <c r="J243" s="316"/>
      <c r="K243" s="316"/>
      <c r="L243" s="316"/>
      <c r="M243" s="316"/>
      <c r="N243" s="316"/>
      <c r="O243" s="17"/>
      <c r="P243" s="17"/>
      <c r="Q243" s="42"/>
      <c r="R243" s="42"/>
    </row>
    <row r="244" spans="1:18" s="39" customFormat="1">
      <c r="A244"/>
      <c r="B244" s="316"/>
      <c r="C244" s="316"/>
      <c r="D244" s="316"/>
      <c r="E244" s="316"/>
      <c r="F244" s="316"/>
      <c r="G244" s="316"/>
      <c r="H244" s="316"/>
      <c r="I244" s="316"/>
      <c r="J244" s="316"/>
      <c r="K244" s="316"/>
      <c r="L244" s="316"/>
      <c r="M244" s="316"/>
      <c r="N244" s="316"/>
      <c r="O244" s="17"/>
      <c r="P244" s="17"/>
      <c r="Q244" s="42"/>
      <c r="R244" s="42"/>
    </row>
    <row r="245" spans="1:18" s="39" customFormat="1">
      <c r="A245"/>
      <c r="B245" s="316"/>
      <c r="C245" s="316"/>
      <c r="D245" s="316"/>
      <c r="E245" s="316"/>
      <c r="F245" s="316"/>
      <c r="G245" s="316"/>
      <c r="H245" s="316"/>
      <c r="I245" s="316"/>
      <c r="J245" s="316"/>
      <c r="K245" s="316"/>
      <c r="L245" s="316"/>
      <c r="M245" s="316"/>
      <c r="N245" s="316"/>
      <c r="O245" s="17"/>
      <c r="P245" s="17"/>
      <c r="Q245" s="42"/>
      <c r="R245" s="42"/>
    </row>
    <row r="246" spans="1:18" s="39" customFormat="1">
      <c r="A246"/>
      <c r="B246" s="316"/>
      <c r="C246" s="316"/>
      <c r="D246" s="316"/>
      <c r="E246" s="316"/>
      <c r="F246" s="316"/>
      <c r="G246" s="316"/>
      <c r="H246" s="316"/>
      <c r="I246" s="316"/>
      <c r="J246" s="316"/>
      <c r="K246" s="316"/>
      <c r="L246" s="316"/>
      <c r="M246" s="316"/>
      <c r="N246" s="316"/>
      <c r="O246" s="17"/>
      <c r="P246" s="17"/>
      <c r="Q246" s="42"/>
      <c r="R246" s="42"/>
    </row>
    <row r="247" spans="1:18" s="39" customFormat="1">
      <c r="A247"/>
      <c r="B247" s="316"/>
      <c r="C247" s="316"/>
      <c r="D247" s="316"/>
      <c r="E247" s="316"/>
      <c r="F247" s="316"/>
      <c r="G247" s="316"/>
      <c r="H247" s="316"/>
      <c r="I247" s="316"/>
      <c r="J247" s="316"/>
      <c r="K247" s="316"/>
      <c r="L247" s="316"/>
      <c r="M247" s="316"/>
      <c r="N247" s="316"/>
      <c r="O247" s="17"/>
      <c r="P247" s="17"/>
      <c r="Q247" s="42"/>
      <c r="R247" s="42"/>
    </row>
    <row r="248" spans="1:18" s="39" customFormat="1">
      <c r="A248"/>
      <c r="B248" s="316"/>
      <c r="C248" s="316"/>
      <c r="D248" s="316"/>
      <c r="E248" s="316"/>
      <c r="F248" s="316"/>
      <c r="G248" s="316"/>
      <c r="H248" s="316"/>
      <c r="I248" s="316"/>
      <c r="J248" s="316"/>
      <c r="K248" s="316"/>
      <c r="L248" s="316"/>
      <c r="M248" s="316"/>
      <c r="N248" s="316"/>
      <c r="O248" s="17"/>
      <c r="P248" s="17"/>
      <c r="Q248" s="42"/>
      <c r="R248" s="42"/>
    </row>
    <row r="249" spans="1:18" s="39" customFormat="1">
      <c r="A249"/>
      <c r="B249" s="316"/>
      <c r="C249" s="316"/>
      <c r="D249" s="316"/>
      <c r="E249" s="316"/>
      <c r="F249" s="316"/>
      <c r="G249" s="316"/>
      <c r="H249" s="316"/>
      <c r="I249" s="316"/>
      <c r="J249" s="316"/>
      <c r="K249" s="316"/>
      <c r="L249" s="316"/>
      <c r="M249" s="316"/>
      <c r="N249" s="316"/>
      <c r="O249" s="17"/>
      <c r="P249" s="17"/>
      <c r="Q249" s="42"/>
      <c r="R249" s="42"/>
    </row>
    <row r="250" spans="1:18" s="39" customFormat="1">
      <c r="A250"/>
      <c r="B250" s="316"/>
      <c r="C250" s="316"/>
      <c r="D250" s="316"/>
      <c r="E250" s="316"/>
      <c r="F250" s="316"/>
      <c r="G250" s="316"/>
      <c r="H250" s="316"/>
      <c r="I250" s="316"/>
      <c r="J250" s="316"/>
      <c r="K250" s="316"/>
      <c r="L250" s="316"/>
      <c r="M250" s="316"/>
      <c r="N250" s="316"/>
      <c r="O250" s="17"/>
      <c r="P250" s="17"/>
      <c r="Q250" s="42"/>
      <c r="R250" s="42"/>
    </row>
    <row r="251" spans="1:18" s="39" customFormat="1">
      <c r="A251"/>
      <c r="B251" s="316"/>
      <c r="C251" s="316"/>
      <c r="D251" s="316"/>
      <c r="E251" s="316"/>
      <c r="F251" s="316"/>
      <c r="G251" s="316"/>
      <c r="H251" s="316"/>
      <c r="I251" s="316"/>
      <c r="J251" s="316"/>
      <c r="K251" s="316"/>
      <c r="L251" s="316"/>
      <c r="M251" s="316"/>
      <c r="N251" s="316"/>
      <c r="O251" s="17"/>
      <c r="P251" s="17"/>
      <c r="Q251" s="42"/>
      <c r="R251" s="42"/>
    </row>
    <row r="252" spans="1:18" s="39" customFormat="1">
      <c r="A252"/>
      <c r="B252" s="316"/>
      <c r="C252" s="316"/>
      <c r="D252" s="316"/>
      <c r="E252" s="316"/>
      <c r="F252" s="316"/>
      <c r="G252" s="316"/>
      <c r="H252" s="316"/>
      <c r="I252" s="316"/>
      <c r="J252" s="316"/>
      <c r="K252" s="316"/>
      <c r="L252" s="316"/>
      <c r="M252" s="316"/>
      <c r="N252" s="316"/>
      <c r="O252" s="17"/>
      <c r="P252" s="17"/>
      <c r="Q252" s="42"/>
      <c r="R252" s="42"/>
    </row>
    <row r="253" spans="1:18" s="39" customFormat="1">
      <c r="A253"/>
      <c r="B253" s="316"/>
      <c r="C253" s="316"/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17"/>
      <c r="P253" s="17"/>
      <c r="Q253" s="42"/>
      <c r="R253" s="42"/>
    </row>
    <row r="254" spans="1:18" s="39" customFormat="1">
      <c r="A254"/>
      <c r="B254" s="316"/>
      <c r="C254" s="316"/>
      <c r="D254" s="316"/>
      <c r="E254" s="316"/>
      <c r="F254" s="316"/>
      <c r="G254" s="316"/>
      <c r="H254" s="316"/>
      <c r="I254" s="316"/>
      <c r="J254" s="316"/>
      <c r="K254" s="316"/>
      <c r="L254" s="316"/>
      <c r="M254" s="316"/>
      <c r="N254" s="316"/>
      <c r="O254" s="17"/>
      <c r="P254" s="17"/>
      <c r="Q254" s="42"/>
      <c r="R254" s="42"/>
    </row>
    <row r="255" spans="1:18" s="39" customFormat="1">
      <c r="A255"/>
      <c r="B255" s="316"/>
      <c r="C255" s="316"/>
      <c r="D255" s="316"/>
      <c r="E255" s="316"/>
      <c r="F255" s="316"/>
      <c r="G255" s="316"/>
      <c r="H255" s="316"/>
      <c r="I255" s="316"/>
      <c r="J255" s="316"/>
      <c r="K255" s="316"/>
      <c r="L255" s="316"/>
      <c r="M255" s="316"/>
      <c r="N255" s="316"/>
      <c r="O255" s="17"/>
      <c r="P255" s="17"/>
      <c r="Q255" s="42"/>
      <c r="R255" s="42"/>
    </row>
    <row r="256" spans="1:18" s="39" customFormat="1">
      <c r="A256"/>
      <c r="B256" s="316"/>
      <c r="C256" s="316"/>
      <c r="D256" s="316"/>
      <c r="E256" s="316"/>
      <c r="F256" s="316"/>
      <c r="G256" s="316"/>
      <c r="H256" s="316"/>
      <c r="I256" s="316"/>
      <c r="J256" s="316"/>
      <c r="K256" s="316"/>
      <c r="L256" s="316"/>
      <c r="M256" s="316"/>
      <c r="N256" s="316"/>
      <c r="O256" s="17"/>
      <c r="P256" s="17"/>
      <c r="Q256" s="42"/>
      <c r="R256" s="42"/>
    </row>
    <row r="257" spans="1:18" s="39" customFormat="1">
      <c r="A257"/>
      <c r="B257" s="316"/>
      <c r="C257" s="316"/>
      <c r="D257" s="316"/>
      <c r="E257" s="316"/>
      <c r="F257" s="316"/>
      <c r="G257" s="316"/>
      <c r="H257" s="316"/>
      <c r="I257" s="316"/>
      <c r="J257" s="316"/>
      <c r="K257" s="316"/>
      <c r="L257" s="316"/>
      <c r="M257" s="316"/>
      <c r="N257" s="316"/>
      <c r="O257" s="17"/>
      <c r="P257" s="17"/>
      <c r="Q257" s="42"/>
      <c r="R257" s="42"/>
    </row>
    <row r="258" spans="1:18" s="39" customFormat="1">
      <c r="A258"/>
      <c r="B258" s="316"/>
      <c r="C258" s="316"/>
      <c r="D258" s="316"/>
      <c r="E258" s="316"/>
      <c r="F258" s="316"/>
      <c r="G258" s="316"/>
      <c r="H258" s="316"/>
      <c r="I258" s="316"/>
      <c r="J258" s="316"/>
      <c r="K258" s="316"/>
      <c r="L258" s="316"/>
      <c r="M258" s="316"/>
      <c r="N258" s="316"/>
      <c r="O258" s="17"/>
      <c r="P258" s="17"/>
      <c r="Q258" s="42"/>
      <c r="R258" s="42"/>
    </row>
    <row r="259" spans="1:18" s="39" customFormat="1">
      <c r="A259"/>
      <c r="B259" s="316"/>
      <c r="C259" s="316"/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17"/>
      <c r="P259" s="17"/>
      <c r="Q259" s="42"/>
      <c r="R259" s="42"/>
    </row>
    <row r="260" spans="1:18" s="39" customFormat="1">
      <c r="A260"/>
      <c r="B260" s="316"/>
      <c r="C260" s="316"/>
      <c r="D260" s="316"/>
      <c r="E260" s="316"/>
      <c r="F260" s="316"/>
      <c r="G260" s="316"/>
      <c r="H260" s="316"/>
      <c r="I260" s="316"/>
      <c r="J260" s="316"/>
      <c r="K260" s="316"/>
      <c r="L260" s="316"/>
      <c r="M260" s="316"/>
      <c r="N260" s="316"/>
      <c r="O260" s="17"/>
      <c r="P260" s="17"/>
      <c r="Q260" s="42"/>
      <c r="R260" s="42"/>
    </row>
    <row r="261" spans="1:18" s="39" customFormat="1">
      <c r="A261"/>
      <c r="B261" s="316"/>
      <c r="C261" s="316"/>
      <c r="D261" s="316"/>
      <c r="E261" s="316"/>
      <c r="F261" s="316"/>
      <c r="G261" s="316"/>
      <c r="H261" s="316"/>
      <c r="I261" s="316"/>
      <c r="J261" s="316"/>
      <c r="K261" s="316"/>
      <c r="L261" s="316"/>
      <c r="M261" s="316"/>
      <c r="N261" s="316"/>
      <c r="O261" s="17"/>
      <c r="P261" s="17"/>
      <c r="Q261" s="42"/>
      <c r="R261" s="42"/>
    </row>
    <row r="262" spans="1:18" s="39" customFormat="1">
      <c r="A262"/>
      <c r="B262" s="316"/>
      <c r="C262" s="316"/>
      <c r="D262" s="316"/>
      <c r="E262" s="316"/>
      <c r="F262" s="316"/>
      <c r="G262" s="316"/>
      <c r="H262" s="316"/>
      <c r="I262" s="316"/>
      <c r="J262" s="316"/>
      <c r="K262" s="316"/>
      <c r="L262" s="316"/>
      <c r="M262" s="316"/>
      <c r="N262" s="316"/>
      <c r="O262" s="17"/>
      <c r="P262" s="17"/>
      <c r="Q262" s="42"/>
      <c r="R262" s="42"/>
    </row>
    <row r="263" spans="1:18" s="39" customFormat="1">
      <c r="A263"/>
      <c r="B263" s="316"/>
      <c r="C263" s="316"/>
      <c r="D263" s="316"/>
      <c r="E263" s="316"/>
      <c r="F263" s="316"/>
      <c r="G263" s="316"/>
      <c r="H263" s="316"/>
      <c r="I263" s="316"/>
      <c r="J263" s="316"/>
      <c r="K263" s="316"/>
      <c r="L263" s="316"/>
      <c r="M263" s="316"/>
      <c r="N263" s="316"/>
      <c r="O263" s="17"/>
      <c r="P263" s="17"/>
      <c r="Q263" s="42"/>
      <c r="R263" s="42"/>
    </row>
    <row r="264" spans="1:18" s="39" customFormat="1">
      <c r="A264"/>
      <c r="B264" s="316"/>
      <c r="C264" s="316"/>
      <c r="D264" s="316"/>
      <c r="E264" s="316"/>
      <c r="F264" s="316"/>
      <c r="G264" s="316"/>
      <c r="H264" s="316"/>
      <c r="I264" s="316"/>
      <c r="J264" s="316"/>
      <c r="K264" s="316"/>
      <c r="L264" s="316"/>
      <c r="M264" s="316"/>
      <c r="N264" s="316"/>
      <c r="O264" s="17"/>
      <c r="P264" s="17"/>
      <c r="Q264" s="42"/>
      <c r="R264" s="42"/>
    </row>
    <row r="265" spans="1:18" s="39" customFormat="1">
      <c r="A265"/>
      <c r="B265" s="316"/>
      <c r="C265" s="316"/>
      <c r="D265" s="316"/>
      <c r="E265" s="316"/>
      <c r="F265" s="316"/>
      <c r="G265" s="316"/>
      <c r="H265" s="316"/>
      <c r="I265" s="316"/>
      <c r="J265" s="316"/>
      <c r="K265" s="316"/>
      <c r="L265" s="316"/>
      <c r="M265" s="316"/>
      <c r="N265" s="316"/>
      <c r="O265" s="17"/>
      <c r="P265" s="17"/>
      <c r="Q265" s="42"/>
      <c r="R265" s="42"/>
    </row>
    <row r="266" spans="1:18" s="39" customFormat="1">
      <c r="A266"/>
      <c r="B266" s="316"/>
      <c r="C266" s="316"/>
      <c r="D266" s="316"/>
      <c r="E266" s="316"/>
      <c r="F266" s="316"/>
      <c r="G266" s="316"/>
      <c r="H266" s="316"/>
      <c r="I266" s="316"/>
      <c r="J266" s="316"/>
      <c r="K266" s="316"/>
      <c r="L266" s="316"/>
      <c r="M266" s="316"/>
      <c r="N266" s="316"/>
      <c r="O266" s="17"/>
      <c r="P266" s="17"/>
      <c r="Q266" s="42"/>
      <c r="R266" s="42"/>
    </row>
    <row r="267" spans="1:18" s="39" customFormat="1">
      <c r="A267"/>
      <c r="B267" s="316"/>
      <c r="C267" s="316"/>
      <c r="D267" s="316"/>
      <c r="E267" s="316"/>
      <c r="F267" s="316"/>
      <c r="G267" s="316"/>
      <c r="H267" s="316"/>
      <c r="I267" s="316"/>
      <c r="J267" s="316"/>
      <c r="K267" s="316"/>
      <c r="L267" s="316"/>
      <c r="M267" s="316"/>
      <c r="N267" s="316"/>
      <c r="O267" s="17"/>
      <c r="P267" s="17"/>
      <c r="Q267" s="42"/>
      <c r="R267" s="42"/>
    </row>
    <row r="268" spans="1:18" s="39" customFormat="1">
      <c r="A268"/>
      <c r="B268" s="316"/>
      <c r="C268" s="316"/>
      <c r="D268" s="316"/>
      <c r="E268" s="316"/>
      <c r="F268" s="316"/>
      <c r="G268" s="316"/>
      <c r="H268" s="316"/>
      <c r="I268" s="316"/>
      <c r="J268" s="316"/>
      <c r="K268" s="316"/>
      <c r="L268" s="316"/>
      <c r="M268" s="316"/>
      <c r="N268" s="316"/>
      <c r="O268" s="17"/>
      <c r="P268" s="17"/>
      <c r="Q268" s="42"/>
      <c r="R268" s="42"/>
    </row>
    <row r="269" spans="1:18" s="39" customFormat="1">
      <c r="A269"/>
      <c r="B269" s="316"/>
      <c r="C269" s="316"/>
      <c r="D269" s="316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17"/>
      <c r="P269" s="17"/>
      <c r="Q269" s="42"/>
      <c r="R269" s="42"/>
    </row>
    <row r="270" spans="1:18" s="39" customFormat="1">
      <c r="A270"/>
      <c r="B270" s="316"/>
      <c r="C270" s="316"/>
      <c r="D270" s="316"/>
      <c r="E270" s="316"/>
      <c r="F270" s="316"/>
      <c r="G270" s="316"/>
      <c r="H270" s="316"/>
      <c r="I270" s="316"/>
      <c r="J270" s="316"/>
      <c r="K270" s="316"/>
      <c r="L270" s="316"/>
      <c r="M270" s="316"/>
      <c r="N270" s="316"/>
      <c r="O270" s="17"/>
      <c r="P270" s="17"/>
      <c r="Q270" s="42"/>
      <c r="R270" s="42"/>
    </row>
    <row r="271" spans="1:18" s="39" customFormat="1">
      <c r="A271"/>
      <c r="B271" s="316"/>
      <c r="C271" s="316"/>
      <c r="D271" s="316"/>
      <c r="E271" s="316"/>
      <c r="F271" s="316"/>
      <c r="G271" s="316"/>
      <c r="H271" s="316"/>
      <c r="I271" s="316"/>
      <c r="J271" s="316"/>
      <c r="K271" s="316"/>
      <c r="L271" s="316"/>
      <c r="M271" s="316"/>
      <c r="N271" s="316"/>
      <c r="O271" s="17"/>
      <c r="P271" s="17"/>
      <c r="Q271" s="42"/>
      <c r="R271" s="42"/>
    </row>
    <row r="272" spans="1:18" s="39" customFormat="1">
      <c r="A272"/>
      <c r="B272" s="316"/>
      <c r="C272" s="316"/>
      <c r="D272" s="316"/>
      <c r="E272" s="316"/>
      <c r="F272" s="316"/>
      <c r="G272" s="316"/>
      <c r="H272" s="316"/>
      <c r="I272" s="316"/>
      <c r="J272" s="316"/>
      <c r="K272" s="316"/>
      <c r="L272" s="316"/>
      <c r="M272" s="316"/>
      <c r="N272" s="316"/>
      <c r="O272" s="17"/>
      <c r="P272" s="17"/>
      <c r="Q272" s="42"/>
      <c r="R272" s="42"/>
    </row>
    <row r="273" spans="1:18" s="39" customFormat="1">
      <c r="A273"/>
      <c r="B273" s="316"/>
      <c r="C273" s="316"/>
      <c r="D273" s="316"/>
      <c r="E273" s="316"/>
      <c r="F273" s="316"/>
      <c r="G273" s="316"/>
      <c r="H273" s="316"/>
      <c r="I273" s="316"/>
      <c r="J273" s="316"/>
      <c r="K273" s="316"/>
      <c r="L273" s="316"/>
      <c r="M273" s="316"/>
      <c r="N273" s="316"/>
      <c r="O273" s="17"/>
      <c r="P273" s="17"/>
      <c r="Q273" s="42"/>
      <c r="R273" s="42"/>
    </row>
    <row r="274" spans="1:18" s="39" customFormat="1">
      <c r="A274"/>
      <c r="B274" s="316"/>
      <c r="C274" s="316"/>
      <c r="D274" s="316"/>
      <c r="E274" s="316"/>
      <c r="F274" s="316"/>
      <c r="G274" s="316"/>
      <c r="H274" s="316"/>
      <c r="I274" s="316"/>
      <c r="J274" s="316"/>
      <c r="K274" s="316"/>
      <c r="L274" s="316"/>
      <c r="M274" s="316"/>
      <c r="N274" s="316"/>
      <c r="O274" s="17"/>
      <c r="P274" s="17"/>
      <c r="Q274" s="42"/>
      <c r="R274" s="42"/>
    </row>
    <row r="275" spans="1:18" s="39" customFormat="1">
      <c r="A275"/>
      <c r="B275" s="316"/>
      <c r="C275" s="316"/>
      <c r="D275" s="316"/>
      <c r="E275" s="316"/>
      <c r="F275" s="316"/>
      <c r="G275" s="316"/>
      <c r="H275" s="316"/>
      <c r="I275" s="316"/>
      <c r="J275" s="316"/>
      <c r="K275" s="316"/>
      <c r="L275" s="316"/>
      <c r="M275" s="316"/>
      <c r="N275" s="316"/>
      <c r="O275" s="17"/>
      <c r="P275" s="17"/>
      <c r="Q275" s="42"/>
      <c r="R275" s="42"/>
    </row>
    <row r="276" spans="1:18" s="39" customFormat="1">
      <c r="A276"/>
      <c r="B276" s="316"/>
      <c r="C276" s="316"/>
      <c r="D276" s="316"/>
      <c r="E276" s="316"/>
      <c r="F276" s="316"/>
      <c r="G276" s="316"/>
      <c r="H276" s="316"/>
      <c r="I276" s="316"/>
      <c r="J276" s="316"/>
      <c r="K276" s="316"/>
      <c r="L276" s="316"/>
      <c r="M276" s="316"/>
      <c r="N276" s="316"/>
      <c r="O276" s="17"/>
      <c r="P276" s="17"/>
      <c r="Q276" s="42"/>
      <c r="R276" s="42"/>
    </row>
    <row r="277" spans="1:18" s="39" customFormat="1">
      <c r="A277"/>
      <c r="B277" s="316"/>
      <c r="C277" s="316"/>
      <c r="D277" s="316"/>
      <c r="E277" s="316"/>
      <c r="F277" s="316"/>
      <c r="G277" s="316"/>
      <c r="H277" s="316"/>
      <c r="I277" s="316"/>
      <c r="J277" s="316"/>
      <c r="K277" s="316"/>
      <c r="L277" s="316"/>
      <c r="M277" s="316"/>
      <c r="N277" s="316"/>
      <c r="O277" s="17"/>
      <c r="P277" s="17"/>
      <c r="Q277" s="42"/>
      <c r="R277" s="42"/>
    </row>
    <row r="278" spans="1:18" s="39" customFormat="1">
      <c r="A278"/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  <c r="N278" s="316"/>
      <c r="O278" s="17"/>
      <c r="P278" s="17"/>
      <c r="Q278" s="42"/>
      <c r="R278" s="42"/>
    </row>
    <row r="279" spans="1:18" s="39" customFormat="1">
      <c r="A279"/>
      <c r="B279" s="316"/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17"/>
      <c r="P279" s="17"/>
      <c r="Q279" s="42"/>
      <c r="R279" s="42"/>
    </row>
    <row r="280" spans="1:18" s="39" customFormat="1">
      <c r="A280"/>
      <c r="B280" s="316"/>
      <c r="C280" s="316"/>
      <c r="D280" s="316"/>
      <c r="E280" s="316"/>
      <c r="F280" s="316"/>
      <c r="G280" s="316"/>
      <c r="H280" s="316"/>
      <c r="I280" s="316"/>
      <c r="J280" s="316"/>
      <c r="K280" s="316"/>
      <c r="L280" s="316"/>
      <c r="M280" s="316"/>
      <c r="N280" s="316"/>
      <c r="O280" s="17"/>
      <c r="P280" s="17"/>
      <c r="Q280" s="42"/>
      <c r="R280" s="42"/>
    </row>
    <row r="281" spans="1:18" s="39" customFormat="1">
      <c r="A281"/>
      <c r="B281" s="316"/>
      <c r="C281" s="316"/>
      <c r="D281" s="316"/>
      <c r="E281" s="316"/>
      <c r="F281" s="316"/>
      <c r="G281" s="316"/>
      <c r="H281" s="316"/>
      <c r="I281" s="316"/>
      <c r="J281" s="316"/>
      <c r="K281" s="316"/>
      <c r="L281" s="316"/>
      <c r="M281" s="316"/>
      <c r="N281" s="316"/>
      <c r="O281" s="17"/>
      <c r="P281" s="17"/>
      <c r="Q281" s="42"/>
      <c r="R281" s="42"/>
    </row>
    <row r="282" spans="1:18" s="39" customFormat="1">
      <c r="A282"/>
      <c r="B282" s="316"/>
      <c r="C282" s="316"/>
      <c r="D282" s="316"/>
      <c r="E282" s="316"/>
      <c r="F282" s="316"/>
      <c r="G282" s="316"/>
      <c r="H282" s="316"/>
      <c r="I282" s="316"/>
      <c r="J282" s="316"/>
      <c r="K282" s="316"/>
      <c r="L282" s="316"/>
      <c r="M282" s="316"/>
      <c r="N282" s="316"/>
      <c r="O282" s="17"/>
      <c r="P282" s="17"/>
      <c r="Q282" s="42"/>
      <c r="R282" s="42"/>
    </row>
    <row r="283" spans="1:18" s="39" customFormat="1">
      <c r="A283"/>
      <c r="B283" s="316"/>
      <c r="C283" s="316"/>
      <c r="D283" s="316"/>
      <c r="E283" s="316"/>
      <c r="F283" s="316"/>
      <c r="G283" s="316"/>
      <c r="H283" s="316"/>
      <c r="I283" s="316"/>
      <c r="J283" s="316"/>
      <c r="K283" s="316"/>
      <c r="L283" s="316"/>
      <c r="M283" s="316"/>
      <c r="N283" s="316"/>
      <c r="O283" s="17"/>
      <c r="P283" s="17"/>
      <c r="Q283" s="42"/>
      <c r="R283" s="42"/>
    </row>
    <row r="284" spans="1:18" s="39" customFormat="1">
      <c r="A284"/>
      <c r="B284" s="316"/>
      <c r="C284" s="316"/>
      <c r="D284" s="316"/>
      <c r="E284" s="316"/>
      <c r="F284" s="316"/>
      <c r="G284" s="316"/>
      <c r="H284" s="316"/>
      <c r="I284" s="316"/>
      <c r="J284" s="316"/>
      <c r="K284" s="316"/>
      <c r="L284" s="316"/>
      <c r="M284" s="316"/>
      <c r="N284" s="316"/>
      <c r="O284" s="17"/>
      <c r="P284" s="17"/>
      <c r="Q284" s="42"/>
      <c r="R284" s="42"/>
    </row>
    <row r="285" spans="1:18" s="39" customFormat="1">
      <c r="A285"/>
      <c r="B285" s="316"/>
      <c r="C285" s="316"/>
      <c r="D285" s="316"/>
      <c r="E285" s="316"/>
      <c r="F285" s="316"/>
      <c r="G285" s="316"/>
      <c r="H285" s="316"/>
      <c r="I285" s="316"/>
      <c r="J285" s="316"/>
      <c r="K285" s="316"/>
      <c r="L285" s="316"/>
      <c r="M285" s="316"/>
      <c r="N285" s="316"/>
      <c r="O285" s="17"/>
      <c r="P285" s="17"/>
      <c r="Q285" s="42"/>
      <c r="R285" s="42"/>
    </row>
    <row r="286" spans="1:18" s="39" customFormat="1">
      <c r="A286"/>
      <c r="B286" s="316"/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17"/>
      <c r="P286" s="17"/>
      <c r="Q286" s="42"/>
      <c r="R286" s="42"/>
    </row>
    <row r="287" spans="1:18" s="39" customFormat="1">
      <c r="A287"/>
      <c r="B287" s="316"/>
      <c r="C287" s="316"/>
      <c r="D287" s="316"/>
      <c r="E287" s="316"/>
      <c r="F287" s="316"/>
      <c r="G287" s="316"/>
      <c r="H287" s="316"/>
      <c r="I287" s="316"/>
      <c r="J287" s="316"/>
      <c r="K287" s="316"/>
      <c r="L287" s="316"/>
      <c r="M287" s="316"/>
      <c r="N287" s="316"/>
      <c r="O287" s="17"/>
      <c r="P287" s="17"/>
      <c r="Q287" s="42"/>
      <c r="R287" s="42"/>
    </row>
    <row r="288" spans="1:18" s="39" customFormat="1">
      <c r="A288"/>
      <c r="B288" s="316"/>
      <c r="C288" s="316"/>
      <c r="D288" s="31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17"/>
      <c r="P288" s="17"/>
      <c r="Q288" s="42"/>
      <c r="R288" s="42"/>
    </row>
    <row r="289" spans="1:18" s="39" customFormat="1">
      <c r="A289"/>
      <c r="B289" s="316"/>
      <c r="C289" s="316"/>
      <c r="D289" s="316"/>
      <c r="E289" s="316"/>
      <c r="F289" s="316"/>
      <c r="G289" s="316"/>
      <c r="H289" s="316"/>
      <c r="I289" s="316"/>
      <c r="J289" s="316"/>
      <c r="K289" s="316"/>
      <c r="L289" s="316"/>
      <c r="M289" s="316"/>
      <c r="N289" s="316"/>
      <c r="O289" s="17"/>
      <c r="P289" s="17"/>
      <c r="Q289" s="42"/>
      <c r="R289" s="42"/>
    </row>
    <row r="290" spans="1:18" s="39" customFormat="1">
      <c r="A290"/>
      <c r="B290" s="316"/>
      <c r="C290" s="316"/>
      <c r="D290" s="31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17"/>
      <c r="P290" s="17"/>
      <c r="Q290" s="42"/>
      <c r="R290" s="42"/>
    </row>
    <row r="291" spans="1:18" s="39" customFormat="1">
      <c r="A291"/>
      <c r="B291" s="316"/>
      <c r="C291" s="316"/>
      <c r="D291" s="316"/>
      <c r="E291" s="316"/>
      <c r="F291" s="316"/>
      <c r="G291" s="316"/>
      <c r="H291" s="316"/>
      <c r="I291" s="316"/>
      <c r="J291" s="316"/>
      <c r="K291" s="316"/>
      <c r="L291" s="316"/>
      <c r="M291" s="316"/>
      <c r="N291" s="316"/>
      <c r="O291" s="17"/>
      <c r="P291" s="17"/>
      <c r="Q291" s="42"/>
      <c r="R291" s="42"/>
    </row>
    <row r="292" spans="1:18" s="39" customFormat="1">
      <c r="A292"/>
      <c r="B292" s="316"/>
      <c r="C292" s="316"/>
      <c r="D292" s="316"/>
      <c r="E292" s="316"/>
      <c r="F292" s="316"/>
      <c r="G292" s="316"/>
      <c r="H292" s="316"/>
      <c r="I292" s="316"/>
      <c r="J292" s="316"/>
      <c r="K292" s="316"/>
      <c r="L292" s="316"/>
      <c r="M292" s="316"/>
      <c r="N292" s="316"/>
      <c r="O292" s="17"/>
      <c r="P292" s="17"/>
      <c r="Q292" s="42"/>
      <c r="R292" s="42"/>
    </row>
    <row r="293" spans="1:18" s="39" customFormat="1">
      <c r="A293"/>
      <c r="B293" s="316"/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17"/>
      <c r="P293" s="17"/>
      <c r="Q293" s="42"/>
      <c r="R293" s="42"/>
    </row>
    <row r="294" spans="1:18" s="39" customFormat="1">
      <c r="A294"/>
      <c r="B294" s="316"/>
      <c r="C294" s="316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17"/>
      <c r="P294" s="17"/>
      <c r="Q294" s="42"/>
      <c r="R294" s="42"/>
    </row>
    <row r="295" spans="1:18" s="39" customFormat="1">
      <c r="A295"/>
      <c r="B295" s="316"/>
      <c r="C295" s="316"/>
      <c r="D295" s="316"/>
      <c r="E295" s="316"/>
      <c r="F295" s="316"/>
      <c r="G295" s="316"/>
      <c r="H295" s="316"/>
      <c r="I295" s="316"/>
      <c r="J295" s="316"/>
      <c r="K295" s="316"/>
      <c r="L295" s="316"/>
      <c r="M295" s="316"/>
      <c r="N295" s="316"/>
      <c r="O295" s="17"/>
      <c r="P295" s="17"/>
      <c r="Q295" s="42"/>
      <c r="R295" s="42"/>
    </row>
    <row r="296" spans="1:18" s="39" customFormat="1">
      <c r="A296"/>
      <c r="B296" s="316"/>
      <c r="C296" s="316"/>
      <c r="D296" s="316"/>
      <c r="E296" s="316"/>
      <c r="F296" s="316"/>
      <c r="G296" s="316"/>
      <c r="H296" s="316"/>
      <c r="I296" s="316"/>
      <c r="J296" s="316"/>
      <c r="K296" s="316"/>
      <c r="L296" s="316"/>
      <c r="M296" s="316"/>
      <c r="N296" s="316"/>
      <c r="O296" s="17"/>
      <c r="P296" s="17"/>
      <c r="Q296" s="42"/>
      <c r="R296" s="42"/>
    </row>
    <row r="297" spans="1:18" s="39" customFormat="1">
      <c r="A297"/>
      <c r="B297" s="316"/>
      <c r="C297" s="316"/>
      <c r="D297" s="316"/>
      <c r="E297" s="316"/>
      <c r="F297" s="316"/>
      <c r="G297" s="316"/>
      <c r="H297" s="316"/>
      <c r="I297" s="316"/>
      <c r="J297" s="316"/>
      <c r="K297" s="316"/>
      <c r="L297" s="316"/>
      <c r="M297" s="316"/>
      <c r="N297" s="316"/>
      <c r="O297" s="17"/>
      <c r="P297" s="17"/>
      <c r="Q297" s="42"/>
      <c r="R297" s="42"/>
    </row>
    <row r="298" spans="1:18" s="39" customFormat="1">
      <c r="A298"/>
      <c r="B298" s="316"/>
      <c r="C298" s="316"/>
      <c r="D298" s="316"/>
      <c r="E298" s="316"/>
      <c r="F298" s="316"/>
      <c r="G298" s="316"/>
      <c r="H298" s="316"/>
      <c r="I298" s="316"/>
      <c r="J298" s="316"/>
      <c r="K298" s="316"/>
      <c r="L298" s="316"/>
      <c r="M298" s="316"/>
      <c r="N298" s="316"/>
      <c r="O298" s="17"/>
      <c r="P298" s="17"/>
      <c r="Q298" s="42"/>
      <c r="R298" s="42"/>
    </row>
    <row r="299" spans="1:18" s="39" customFormat="1">
      <c r="A299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6"/>
      <c r="N299" s="316"/>
      <c r="O299" s="17"/>
      <c r="P299" s="17"/>
      <c r="Q299" s="42"/>
      <c r="R299" s="42"/>
    </row>
    <row r="300" spans="1:18" s="39" customFormat="1">
      <c r="A300"/>
      <c r="B300" s="316"/>
      <c r="C300" s="316"/>
      <c r="D300" s="316"/>
      <c r="E300" s="316"/>
      <c r="F300" s="316"/>
      <c r="G300" s="316"/>
      <c r="H300" s="316"/>
      <c r="I300" s="316"/>
      <c r="J300" s="316"/>
      <c r="K300" s="316"/>
      <c r="L300" s="316"/>
      <c r="M300" s="316"/>
      <c r="N300" s="316"/>
      <c r="O300" s="17"/>
      <c r="P300" s="17"/>
      <c r="Q300" s="42"/>
      <c r="R300" s="42"/>
    </row>
    <row r="301" spans="1:18" s="39" customFormat="1">
      <c r="A301"/>
      <c r="B301" s="316"/>
      <c r="C301" s="316"/>
      <c r="D301" s="316"/>
      <c r="E301" s="316"/>
      <c r="F301" s="316"/>
      <c r="G301" s="316"/>
      <c r="H301" s="316"/>
      <c r="I301" s="316"/>
      <c r="J301" s="316"/>
      <c r="K301" s="316"/>
      <c r="L301" s="316"/>
      <c r="M301" s="316"/>
      <c r="N301" s="316"/>
      <c r="O301" s="17"/>
      <c r="P301" s="17"/>
      <c r="Q301" s="42"/>
      <c r="R301" s="42"/>
    </row>
    <row r="302" spans="1:18" s="39" customFormat="1">
      <c r="A302"/>
      <c r="B302" s="316"/>
      <c r="C302" s="316"/>
      <c r="D302" s="316"/>
      <c r="E302" s="316"/>
      <c r="F302" s="316"/>
      <c r="G302" s="316"/>
      <c r="H302" s="316"/>
      <c r="I302" s="316"/>
      <c r="J302" s="316"/>
      <c r="K302" s="316"/>
      <c r="L302" s="316"/>
      <c r="M302" s="316"/>
      <c r="N302" s="316"/>
      <c r="O302" s="17"/>
      <c r="P302" s="17"/>
      <c r="Q302" s="42"/>
      <c r="R302" s="42"/>
    </row>
    <row r="303" spans="1:18" s="39" customFormat="1">
      <c r="A303"/>
      <c r="B303" s="316"/>
      <c r="C303" s="316"/>
      <c r="D303" s="316"/>
      <c r="E303" s="316"/>
      <c r="F303" s="316"/>
      <c r="G303" s="316"/>
      <c r="H303" s="316"/>
      <c r="I303" s="316"/>
      <c r="J303" s="316"/>
      <c r="K303" s="316"/>
      <c r="L303" s="316"/>
      <c r="M303" s="316"/>
      <c r="N303" s="316"/>
      <c r="O303" s="17"/>
      <c r="P303" s="17"/>
      <c r="Q303" s="42"/>
      <c r="R303" s="42"/>
    </row>
    <row r="304" spans="1:18" s="39" customFormat="1">
      <c r="A304"/>
      <c r="B304" s="316"/>
      <c r="C304" s="316"/>
      <c r="D304" s="316"/>
      <c r="E304" s="316"/>
      <c r="F304" s="316"/>
      <c r="G304" s="316"/>
      <c r="H304" s="316"/>
      <c r="I304" s="316"/>
      <c r="J304" s="316"/>
      <c r="K304" s="316"/>
      <c r="L304" s="316"/>
      <c r="M304" s="316"/>
      <c r="N304" s="316"/>
      <c r="O304" s="17"/>
      <c r="P304" s="17"/>
      <c r="Q304" s="42"/>
      <c r="R304" s="42"/>
    </row>
    <row r="305" spans="1:18" s="39" customFormat="1">
      <c r="A305"/>
      <c r="B305" s="316"/>
      <c r="C305" s="316"/>
      <c r="D305" s="316"/>
      <c r="E305" s="316"/>
      <c r="F305" s="316"/>
      <c r="G305" s="316"/>
      <c r="H305" s="316"/>
      <c r="I305" s="316"/>
      <c r="J305" s="316"/>
      <c r="K305" s="316"/>
      <c r="L305" s="316"/>
      <c r="M305" s="316"/>
      <c r="N305" s="316"/>
      <c r="O305" s="17"/>
      <c r="P305" s="17"/>
      <c r="Q305" s="42"/>
      <c r="R305" s="42"/>
    </row>
    <row r="306" spans="1:18" s="39" customFormat="1">
      <c r="A306"/>
      <c r="B306" s="316"/>
      <c r="C306" s="316"/>
      <c r="D306" s="316"/>
      <c r="E306" s="316"/>
      <c r="F306" s="316"/>
      <c r="G306" s="316"/>
      <c r="H306" s="316"/>
      <c r="I306" s="316"/>
      <c r="J306" s="316"/>
      <c r="K306" s="316"/>
      <c r="L306" s="316"/>
      <c r="M306" s="316"/>
      <c r="N306" s="316"/>
      <c r="O306" s="17"/>
      <c r="P306" s="17"/>
      <c r="Q306" s="42"/>
      <c r="R306" s="42"/>
    </row>
    <row r="307" spans="1:18" s="39" customFormat="1">
      <c r="A307"/>
      <c r="B307" s="316"/>
      <c r="C307" s="316"/>
      <c r="D307" s="316"/>
      <c r="E307" s="316"/>
      <c r="F307" s="316"/>
      <c r="G307" s="316"/>
      <c r="H307" s="316"/>
      <c r="I307" s="316"/>
      <c r="J307" s="316"/>
      <c r="K307" s="316"/>
      <c r="L307" s="316"/>
      <c r="M307" s="316"/>
      <c r="N307" s="316"/>
      <c r="O307" s="17"/>
      <c r="P307" s="17"/>
      <c r="Q307" s="42"/>
      <c r="R307" s="42"/>
    </row>
    <row r="308" spans="1:18" s="39" customFormat="1">
      <c r="A308"/>
      <c r="B308" s="316"/>
      <c r="C308" s="316"/>
      <c r="D308" s="316"/>
      <c r="E308" s="316"/>
      <c r="F308" s="316"/>
      <c r="G308" s="316"/>
      <c r="H308" s="316"/>
      <c r="I308" s="316"/>
      <c r="J308" s="316"/>
      <c r="K308" s="316"/>
      <c r="L308" s="316"/>
      <c r="M308" s="316"/>
      <c r="N308" s="316"/>
      <c r="O308" s="17"/>
      <c r="P308" s="17"/>
      <c r="Q308" s="42"/>
      <c r="R308" s="42"/>
    </row>
    <row r="309" spans="1:18" s="39" customFormat="1">
      <c r="A309"/>
      <c r="B309" s="316"/>
      <c r="C309" s="316"/>
      <c r="D309" s="316"/>
      <c r="E309" s="316"/>
      <c r="F309" s="316"/>
      <c r="G309" s="316"/>
      <c r="H309" s="316"/>
      <c r="I309" s="316"/>
      <c r="J309" s="316"/>
      <c r="K309" s="316"/>
      <c r="L309" s="316"/>
      <c r="M309" s="316"/>
      <c r="N309" s="316"/>
      <c r="O309" s="17"/>
      <c r="P309" s="17"/>
      <c r="Q309" s="42"/>
      <c r="R309" s="42"/>
    </row>
    <row r="310" spans="1:18" s="39" customFormat="1">
      <c r="A310"/>
      <c r="B310" s="316"/>
      <c r="C310" s="316"/>
      <c r="D310" s="316"/>
      <c r="E310" s="316"/>
      <c r="F310" s="316"/>
      <c r="G310" s="316"/>
      <c r="H310" s="316"/>
      <c r="I310" s="316"/>
      <c r="J310" s="316"/>
      <c r="K310" s="316"/>
      <c r="L310" s="316"/>
      <c r="M310" s="316"/>
      <c r="N310" s="316"/>
      <c r="O310" s="17"/>
      <c r="P310" s="17"/>
      <c r="Q310" s="42"/>
      <c r="R310" s="42"/>
    </row>
    <row r="311" spans="1:18" s="39" customFormat="1">
      <c r="A311"/>
      <c r="B311" s="316"/>
      <c r="C311" s="316"/>
      <c r="D311" s="316"/>
      <c r="E311" s="316"/>
      <c r="F311" s="316"/>
      <c r="G311" s="316"/>
      <c r="H311" s="316"/>
      <c r="I311" s="316"/>
      <c r="J311" s="316"/>
      <c r="K311" s="316"/>
      <c r="L311" s="316"/>
      <c r="M311" s="316"/>
      <c r="N311" s="316"/>
      <c r="O311" s="17"/>
      <c r="P311" s="17"/>
      <c r="Q311" s="42"/>
      <c r="R311" s="42"/>
    </row>
    <row r="312" spans="1:18" s="39" customFormat="1">
      <c r="A312"/>
      <c r="B312" s="316"/>
      <c r="C312" s="316"/>
      <c r="D312" s="316"/>
      <c r="E312" s="316"/>
      <c r="F312" s="316"/>
      <c r="G312" s="316"/>
      <c r="H312" s="316"/>
      <c r="I312" s="316"/>
      <c r="J312" s="316"/>
      <c r="K312" s="316"/>
      <c r="L312" s="316"/>
      <c r="M312" s="316"/>
      <c r="N312" s="316"/>
      <c r="O312" s="17"/>
      <c r="P312" s="17"/>
      <c r="Q312" s="42"/>
      <c r="R312" s="42"/>
    </row>
    <row r="313" spans="1:18" s="39" customFormat="1">
      <c r="A313"/>
      <c r="B313" s="316"/>
      <c r="C313" s="316"/>
      <c r="D313" s="316"/>
      <c r="E313" s="316"/>
      <c r="F313" s="316"/>
      <c r="G313" s="316"/>
      <c r="H313" s="316"/>
      <c r="I313" s="316"/>
      <c r="J313" s="316"/>
      <c r="K313" s="316"/>
      <c r="L313" s="316"/>
      <c r="M313" s="316"/>
      <c r="N313" s="316"/>
      <c r="O313" s="17"/>
      <c r="P313" s="17"/>
      <c r="Q313" s="42"/>
      <c r="R313" s="42"/>
    </row>
    <row r="314" spans="1:18" s="39" customFormat="1">
      <c r="A314"/>
      <c r="B314" s="316"/>
      <c r="C314" s="316"/>
      <c r="D314" s="316"/>
      <c r="E314" s="316"/>
      <c r="F314" s="316"/>
      <c r="G314" s="316"/>
      <c r="H314" s="316"/>
      <c r="I314" s="316"/>
      <c r="J314" s="316"/>
      <c r="K314" s="316"/>
      <c r="L314" s="316"/>
      <c r="M314" s="316"/>
      <c r="N314" s="316"/>
      <c r="O314" s="17"/>
      <c r="P314" s="17"/>
      <c r="Q314" s="42"/>
      <c r="R314" s="42"/>
    </row>
    <row r="315" spans="1:18" s="39" customFormat="1">
      <c r="A315"/>
      <c r="B315" s="316"/>
      <c r="C315" s="316"/>
      <c r="D315" s="316"/>
      <c r="E315" s="316"/>
      <c r="F315" s="316"/>
      <c r="G315" s="316"/>
      <c r="H315" s="316"/>
      <c r="I315" s="316"/>
      <c r="J315" s="316"/>
      <c r="K315" s="316"/>
      <c r="L315" s="316"/>
      <c r="M315" s="316"/>
      <c r="N315" s="316"/>
      <c r="O315" s="17"/>
      <c r="P315" s="17"/>
      <c r="Q315" s="42"/>
      <c r="R315" s="42"/>
    </row>
    <row r="316" spans="1:18" s="39" customFormat="1">
      <c r="A316"/>
      <c r="B316" s="316"/>
      <c r="C316" s="316"/>
      <c r="D316" s="316"/>
      <c r="E316" s="316"/>
      <c r="F316" s="316"/>
      <c r="G316" s="316"/>
      <c r="H316" s="316"/>
      <c r="I316" s="316"/>
      <c r="J316" s="316"/>
      <c r="K316" s="316"/>
      <c r="L316" s="316"/>
      <c r="M316" s="316"/>
      <c r="N316" s="316"/>
      <c r="O316" s="17"/>
      <c r="P316" s="17"/>
      <c r="Q316" s="42"/>
      <c r="R316" s="42"/>
    </row>
    <row r="317" spans="1:18" s="39" customFormat="1">
      <c r="A317"/>
      <c r="B317" s="316"/>
      <c r="C317" s="316"/>
      <c r="D317" s="316"/>
      <c r="E317" s="316"/>
      <c r="F317" s="316"/>
      <c r="G317" s="316"/>
      <c r="H317" s="316"/>
      <c r="I317" s="316"/>
      <c r="J317" s="316"/>
      <c r="K317" s="316"/>
      <c r="L317" s="316"/>
      <c r="M317" s="316"/>
      <c r="N317" s="316"/>
      <c r="O317" s="17"/>
      <c r="P317" s="17"/>
      <c r="Q317" s="42"/>
      <c r="R317" s="42"/>
    </row>
    <row r="318" spans="1:18" s="39" customFormat="1">
      <c r="A318"/>
      <c r="B318" s="316"/>
      <c r="C318" s="316"/>
      <c r="D318" s="316"/>
      <c r="E318" s="316"/>
      <c r="F318" s="316"/>
      <c r="G318" s="316"/>
      <c r="H318" s="316"/>
      <c r="I318" s="316"/>
      <c r="J318" s="316"/>
      <c r="K318" s="316"/>
      <c r="L318" s="316"/>
      <c r="M318" s="316"/>
      <c r="N318" s="316"/>
      <c r="O318" s="17"/>
      <c r="P318" s="17"/>
      <c r="Q318" s="42"/>
      <c r="R318" s="42"/>
    </row>
    <row r="319" spans="1:18" s="39" customFormat="1">
      <c r="A319"/>
      <c r="B319" s="316"/>
      <c r="C319" s="316"/>
      <c r="D319" s="316"/>
      <c r="E319" s="316"/>
      <c r="F319" s="316"/>
      <c r="G319" s="316"/>
      <c r="H319" s="316"/>
      <c r="I319" s="316"/>
      <c r="J319" s="316"/>
      <c r="K319" s="316"/>
      <c r="L319" s="316"/>
      <c r="M319" s="316"/>
      <c r="N319" s="316"/>
      <c r="O319" s="17"/>
      <c r="P319" s="17"/>
      <c r="Q319" s="42"/>
      <c r="R319" s="42"/>
    </row>
    <row r="320" spans="1:18" s="39" customFormat="1">
      <c r="A320"/>
      <c r="B320" s="316"/>
      <c r="C320" s="316"/>
      <c r="D320" s="316"/>
      <c r="E320" s="316"/>
      <c r="F320" s="316"/>
      <c r="G320" s="316"/>
      <c r="H320" s="316"/>
      <c r="I320" s="316"/>
      <c r="J320" s="316"/>
      <c r="K320" s="316"/>
      <c r="L320" s="316"/>
      <c r="M320" s="316"/>
      <c r="N320" s="316"/>
      <c r="O320" s="17"/>
      <c r="P320" s="17"/>
      <c r="Q320" s="42"/>
      <c r="R320" s="42"/>
    </row>
    <row r="321" spans="1:18" s="39" customFormat="1">
      <c r="A321"/>
      <c r="B321" s="316"/>
      <c r="C321" s="316"/>
      <c r="D321" s="316"/>
      <c r="E321" s="316"/>
      <c r="F321" s="316"/>
      <c r="G321" s="316"/>
      <c r="H321" s="316"/>
      <c r="I321" s="316"/>
      <c r="J321" s="316"/>
      <c r="K321" s="316"/>
      <c r="L321" s="316"/>
      <c r="M321" s="316"/>
      <c r="N321" s="316"/>
      <c r="O321" s="17"/>
      <c r="P321" s="17"/>
      <c r="Q321" s="42"/>
      <c r="R321" s="42"/>
    </row>
    <row r="322" spans="1:18" s="39" customFormat="1">
      <c r="A322"/>
      <c r="B322" s="316"/>
      <c r="C322" s="316"/>
      <c r="D322" s="316"/>
      <c r="E322" s="316"/>
      <c r="F322" s="316"/>
      <c r="G322" s="316"/>
      <c r="H322" s="316"/>
      <c r="I322" s="316"/>
      <c r="J322" s="316"/>
      <c r="K322" s="316"/>
      <c r="L322" s="316"/>
      <c r="M322" s="316"/>
      <c r="N322" s="316"/>
      <c r="O322" s="17"/>
      <c r="P322" s="17"/>
      <c r="Q322" s="42"/>
      <c r="R322" s="42"/>
    </row>
    <row r="323" spans="1:18" s="39" customFormat="1">
      <c r="A323"/>
      <c r="B323" s="316"/>
      <c r="C323" s="316"/>
      <c r="D323" s="316"/>
      <c r="E323" s="316"/>
      <c r="F323" s="316"/>
      <c r="G323" s="316"/>
      <c r="H323" s="316"/>
      <c r="I323" s="316"/>
      <c r="J323" s="316"/>
      <c r="K323" s="316"/>
      <c r="L323" s="316"/>
      <c r="M323" s="316"/>
      <c r="N323" s="316"/>
      <c r="O323" s="17"/>
      <c r="P323" s="17"/>
      <c r="Q323" s="42"/>
      <c r="R323" s="42"/>
    </row>
    <row r="324" spans="1:18" s="39" customFormat="1">
      <c r="A324"/>
      <c r="B324" s="316"/>
      <c r="C324" s="316"/>
      <c r="D324" s="316"/>
      <c r="E324" s="316"/>
      <c r="F324" s="316"/>
      <c r="G324" s="316"/>
      <c r="H324" s="316"/>
      <c r="I324" s="316"/>
      <c r="J324" s="316"/>
      <c r="K324" s="316"/>
      <c r="L324" s="316"/>
      <c r="M324" s="316"/>
      <c r="N324" s="316"/>
      <c r="O324" s="17"/>
      <c r="P324" s="17"/>
      <c r="Q324" s="42"/>
      <c r="R324" s="42"/>
    </row>
    <row r="325" spans="1:18" s="39" customFormat="1">
      <c r="A325"/>
      <c r="B325" s="316"/>
      <c r="C325" s="316"/>
      <c r="D325" s="316"/>
      <c r="E325" s="316"/>
      <c r="F325" s="316"/>
      <c r="G325" s="316"/>
      <c r="H325" s="316"/>
      <c r="I325" s="316"/>
      <c r="J325" s="316"/>
      <c r="K325" s="316"/>
      <c r="L325" s="316"/>
      <c r="M325" s="316"/>
      <c r="N325" s="316"/>
      <c r="O325" s="17"/>
      <c r="P325" s="17"/>
      <c r="Q325" s="42"/>
      <c r="R325" s="42"/>
    </row>
    <row r="326" spans="1:18" s="39" customFormat="1">
      <c r="A326"/>
      <c r="B326" s="316"/>
      <c r="C326" s="316"/>
      <c r="D326" s="316"/>
      <c r="E326" s="316"/>
      <c r="F326" s="316"/>
      <c r="G326" s="316"/>
      <c r="H326" s="316"/>
      <c r="I326" s="316"/>
      <c r="J326" s="316"/>
      <c r="K326" s="316"/>
      <c r="L326" s="316"/>
      <c r="M326" s="316"/>
      <c r="N326" s="316"/>
      <c r="O326" s="17"/>
      <c r="P326" s="17"/>
      <c r="Q326" s="42"/>
      <c r="R326" s="42"/>
    </row>
    <row r="327" spans="1:18" s="39" customFormat="1">
      <c r="A327"/>
      <c r="B327" s="316"/>
      <c r="C327" s="316"/>
      <c r="D327" s="316"/>
      <c r="E327" s="316"/>
      <c r="F327" s="316"/>
      <c r="G327" s="316"/>
      <c r="H327" s="316"/>
      <c r="I327" s="316"/>
      <c r="J327" s="316"/>
      <c r="K327" s="316"/>
      <c r="L327" s="316"/>
      <c r="M327" s="316"/>
      <c r="N327" s="316"/>
      <c r="O327" s="17"/>
      <c r="P327" s="17"/>
      <c r="Q327" s="42"/>
      <c r="R327" s="42"/>
    </row>
    <row r="328" spans="1:18" s="39" customFormat="1">
      <c r="A328"/>
      <c r="B328" s="316"/>
      <c r="C328" s="316"/>
      <c r="D328" s="316"/>
      <c r="E328" s="316"/>
      <c r="F328" s="316"/>
      <c r="G328" s="316"/>
      <c r="H328" s="316"/>
      <c r="I328" s="316"/>
      <c r="J328" s="316"/>
      <c r="K328" s="316"/>
      <c r="L328" s="316"/>
      <c r="M328" s="316"/>
      <c r="N328" s="316"/>
      <c r="O328" s="17"/>
      <c r="P328" s="17"/>
      <c r="Q328" s="42"/>
      <c r="R328" s="42"/>
    </row>
    <row r="329" spans="1:18" s="39" customFormat="1">
      <c r="A329"/>
      <c r="B329" s="316"/>
      <c r="C329" s="316"/>
      <c r="D329" s="316"/>
      <c r="E329" s="316"/>
      <c r="F329" s="316"/>
      <c r="G329" s="316"/>
      <c r="H329" s="316"/>
      <c r="I329" s="316"/>
      <c r="J329" s="316"/>
      <c r="K329" s="316"/>
      <c r="L329" s="316"/>
      <c r="M329" s="316"/>
      <c r="N329" s="316"/>
      <c r="O329" s="17"/>
      <c r="P329" s="17"/>
      <c r="Q329" s="42"/>
      <c r="R329" s="42"/>
    </row>
    <row r="330" spans="1:18" s="39" customFormat="1">
      <c r="A330"/>
      <c r="B330" s="316"/>
      <c r="C330" s="316"/>
      <c r="D330" s="316"/>
      <c r="E330" s="316"/>
      <c r="F330" s="316"/>
      <c r="G330" s="316"/>
      <c r="H330" s="316"/>
      <c r="I330" s="316"/>
      <c r="J330" s="316"/>
      <c r="K330" s="316"/>
      <c r="L330" s="316"/>
      <c r="M330" s="316"/>
      <c r="N330" s="316"/>
      <c r="O330" s="17"/>
      <c r="P330" s="17"/>
      <c r="Q330" s="42"/>
      <c r="R330" s="42"/>
    </row>
    <row r="331" spans="1:18" s="39" customFormat="1">
      <c r="A331"/>
      <c r="B331" s="316"/>
      <c r="C331" s="316"/>
      <c r="D331" s="316"/>
      <c r="E331" s="316"/>
      <c r="F331" s="316"/>
      <c r="G331" s="316"/>
      <c r="H331" s="316"/>
      <c r="I331" s="316"/>
      <c r="J331" s="316"/>
      <c r="K331" s="316"/>
      <c r="L331" s="316"/>
      <c r="M331" s="316"/>
      <c r="N331" s="316"/>
      <c r="O331" s="316"/>
      <c r="P331" s="316"/>
      <c r="Q331" s="377"/>
      <c r="R331" s="377"/>
    </row>
    <row r="332" spans="1:18" s="39" customFormat="1">
      <c r="A332"/>
      <c r="B332" s="316"/>
      <c r="C332" s="316"/>
      <c r="D332" s="316"/>
      <c r="E332" s="316"/>
      <c r="F332" s="316"/>
      <c r="G332" s="316"/>
      <c r="H332" s="316"/>
      <c r="I332" s="316"/>
      <c r="J332" s="316"/>
      <c r="K332" s="316"/>
      <c r="L332" s="316"/>
      <c r="M332" s="316"/>
      <c r="N332" s="316"/>
      <c r="O332" s="316"/>
      <c r="P332" s="316"/>
      <c r="Q332" s="377"/>
      <c r="R332" s="377"/>
    </row>
    <row r="333" spans="1:18" s="39" customFormat="1">
      <c r="A333"/>
      <c r="B333" s="316"/>
      <c r="C333" s="316"/>
      <c r="D333" s="316"/>
      <c r="E333" s="316"/>
      <c r="F333" s="316"/>
      <c r="G333" s="316"/>
      <c r="H333" s="316"/>
      <c r="I333" s="316"/>
      <c r="J333" s="316"/>
      <c r="K333" s="316"/>
      <c r="L333" s="316"/>
      <c r="M333" s="316"/>
      <c r="N333" s="316"/>
      <c r="O333" s="316"/>
      <c r="P333" s="316"/>
      <c r="Q333" s="377"/>
      <c r="R333" s="377"/>
    </row>
    <row r="334" spans="1:18" s="39" customFormat="1">
      <c r="A334"/>
      <c r="B334" s="316"/>
      <c r="C334" s="316"/>
      <c r="D334" s="316"/>
      <c r="E334" s="316"/>
      <c r="F334" s="316"/>
      <c r="G334" s="316"/>
      <c r="H334" s="316"/>
      <c r="I334" s="316"/>
      <c r="J334" s="316"/>
      <c r="K334" s="316"/>
      <c r="L334" s="316"/>
      <c r="M334" s="316"/>
      <c r="N334" s="316"/>
      <c r="O334" s="316"/>
      <c r="P334" s="316"/>
      <c r="Q334" s="377"/>
      <c r="R334" s="377"/>
    </row>
    <row r="335" spans="1:18" s="39" customFormat="1">
      <c r="A335"/>
      <c r="B335" s="316"/>
      <c r="C335" s="316"/>
      <c r="D335" s="316"/>
      <c r="E335" s="316"/>
      <c r="F335" s="316"/>
      <c r="G335" s="316"/>
      <c r="H335" s="316"/>
      <c r="I335" s="316"/>
      <c r="J335" s="316"/>
      <c r="K335" s="316"/>
      <c r="L335" s="316"/>
      <c r="M335" s="316"/>
      <c r="N335" s="316"/>
      <c r="O335" s="316"/>
      <c r="P335" s="316"/>
      <c r="Q335" s="377"/>
      <c r="R335" s="377"/>
    </row>
    <row r="336" spans="1:18" s="39" customFormat="1">
      <c r="A336"/>
      <c r="B336" s="316"/>
      <c r="C336" s="316"/>
      <c r="D336" s="316"/>
      <c r="E336" s="316"/>
      <c r="F336" s="316"/>
      <c r="G336" s="316"/>
      <c r="H336" s="316"/>
      <c r="I336" s="316"/>
      <c r="J336" s="316"/>
      <c r="K336" s="316"/>
      <c r="L336" s="316"/>
      <c r="M336" s="316"/>
      <c r="N336" s="316"/>
      <c r="O336" s="316"/>
      <c r="P336" s="316"/>
      <c r="Q336" s="377"/>
      <c r="R336" s="377"/>
    </row>
    <row r="337" spans="1:18" s="39" customFormat="1">
      <c r="A337"/>
      <c r="B337" s="316"/>
      <c r="C337" s="316"/>
      <c r="D337" s="316"/>
      <c r="E337" s="316"/>
      <c r="F337" s="316"/>
      <c r="G337" s="316"/>
      <c r="H337" s="316"/>
      <c r="I337" s="316"/>
      <c r="J337" s="316"/>
      <c r="K337" s="316"/>
      <c r="L337" s="316"/>
      <c r="M337" s="316"/>
      <c r="N337" s="316"/>
      <c r="O337" s="316"/>
      <c r="P337" s="316"/>
      <c r="Q337" s="377"/>
      <c r="R337" s="377"/>
    </row>
    <row r="338" spans="1:18" s="39" customFormat="1">
      <c r="A338"/>
      <c r="B338" s="316"/>
      <c r="C338" s="316"/>
      <c r="D338" s="316"/>
      <c r="E338" s="316"/>
      <c r="F338" s="316"/>
      <c r="G338" s="316"/>
      <c r="H338" s="316"/>
      <c r="I338" s="316"/>
      <c r="J338" s="316"/>
      <c r="K338" s="316"/>
      <c r="L338" s="316"/>
      <c r="M338" s="316"/>
      <c r="N338" s="316"/>
      <c r="O338" s="316"/>
      <c r="P338" s="316"/>
      <c r="Q338" s="377"/>
      <c r="R338" s="377"/>
    </row>
    <row r="339" spans="1:18" s="39" customFormat="1">
      <c r="A339"/>
      <c r="B339" s="316"/>
      <c r="C339" s="316"/>
      <c r="D339" s="316"/>
      <c r="E339" s="316"/>
      <c r="F339" s="316"/>
      <c r="G339" s="316"/>
      <c r="H339" s="316"/>
      <c r="I339" s="316"/>
      <c r="J339" s="316"/>
      <c r="K339" s="316"/>
      <c r="L339" s="316"/>
      <c r="M339" s="316"/>
      <c r="N339" s="316"/>
      <c r="O339" s="316"/>
      <c r="P339" s="316"/>
      <c r="Q339" s="377"/>
      <c r="R339" s="377"/>
    </row>
    <row r="340" spans="1:18" s="39" customFormat="1">
      <c r="A340"/>
      <c r="B340" s="316"/>
      <c r="C340" s="316"/>
      <c r="D340" s="316"/>
      <c r="E340" s="316"/>
      <c r="F340" s="316"/>
      <c r="G340" s="316"/>
      <c r="H340" s="316"/>
      <c r="I340" s="316"/>
      <c r="J340" s="316"/>
      <c r="K340" s="316"/>
      <c r="L340" s="316"/>
      <c r="M340" s="316"/>
      <c r="N340" s="316"/>
      <c r="O340" s="316"/>
      <c r="P340" s="316"/>
      <c r="Q340" s="377"/>
      <c r="R340" s="377"/>
    </row>
    <row r="341" spans="1:18" s="39" customFormat="1">
      <c r="A341"/>
      <c r="B341" s="316"/>
      <c r="C341" s="316"/>
      <c r="D341" s="316"/>
      <c r="E341" s="316"/>
      <c r="F341" s="316"/>
      <c r="G341" s="316"/>
      <c r="H341" s="316"/>
      <c r="I341" s="316"/>
      <c r="J341" s="316"/>
      <c r="K341" s="316"/>
      <c r="L341" s="316"/>
      <c r="M341" s="316"/>
      <c r="N341" s="316"/>
      <c r="O341" s="316"/>
      <c r="P341" s="316"/>
      <c r="Q341" s="377"/>
      <c r="R341" s="377"/>
    </row>
    <row r="342" spans="1:18" s="39" customFormat="1">
      <c r="A342"/>
      <c r="B342" s="316"/>
      <c r="C342" s="316"/>
      <c r="D342" s="316"/>
      <c r="E342" s="316"/>
      <c r="F342" s="316"/>
      <c r="G342" s="316"/>
      <c r="H342" s="316"/>
      <c r="I342" s="316"/>
      <c r="J342" s="316"/>
      <c r="K342" s="316"/>
      <c r="L342" s="316"/>
      <c r="M342" s="316"/>
      <c r="N342" s="316"/>
      <c r="O342" s="316"/>
      <c r="P342" s="316"/>
      <c r="Q342" s="377"/>
      <c r="R342" s="377"/>
    </row>
    <row r="343" spans="1:18" s="39" customFormat="1">
      <c r="A343"/>
      <c r="B343" s="316"/>
      <c r="C343" s="316"/>
      <c r="D343" s="316"/>
      <c r="E343" s="316"/>
      <c r="F343" s="316"/>
      <c r="G343" s="316"/>
      <c r="H343" s="316"/>
      <c r="I343" s="316"/>
      <c r="J343" s="316"/>
      <c r="K343" s="316"/>
      <c r="L343" s="316"/>
      <c r="M343" s="316"/>
      <c r="N343" s="316"/>
      <c r="O343" s="316"/>
      <c r="P343" s="316"/>
      <c r="Q343" s="377"/>
      <c r="R343" s="377"/>
    </row>
    <row r="344" spans="1:18" s="39" customFormat="1">
      <c r="A344"/>
      <c r="B344" s="316"/>
      <c r="C344" s="316"/>
      <c r="D344" s="316"/>
      <c r="E344" s="316"/>
      <c r="F344" s="316"/>
      <c r="G344" s="316"/>
      <c r="H344" s="316"/>
      <c r="I344" s="316"/>
      <c r="J344" s="316"/>
      <c r="K344" s="316"/>
      <c r="L344" s="316"/>
      <c r="M344" s="316"/>
      <c r="N344" s="316"/>
      <c r="O344" s="316"/>
      <c r="P344" s="316"/>
      <c r="Q344" s="377"/>
      <c r="R344" s="377"/>
    </row>
    <row r="345" spans="1:18" s="39" customFormat="1">
      <c r="A345"/>
      <c r="B345" s="316"/>
      <c r="C345" s="316"/>
      <c r="D345" s="316"/>
      <c r="E345" s="316"/>
      <c r="F345" s="316"/>
      <c r="G345" s="316"/>
      <c r="H345" s="316"/>
      <c r="I345" s="316"/>
      <c r="J345" s="316"/>
      <c r="K345" s="316"/>
      <c r="L345" s="316"/>
      <c r="M345" s="316"/>
      <c r="N345" s="316"/>
      <c r="O345" s="316"/>
      <c r="P345" s="316"/>
      <c r="Q345" s="377"/>
      <c r="R345" s="377"/>
    </row>
    <row r="346" spans="1:18" s="39" customFormat="1">
      <c r="A346"/>
      <c r="B346" s="316"/>
      <c r="C346" s="316"/>
      <c r="D346" s="316"/>
      <c r="E346" s="316"/>
      <c r="F346" s="316"/>
      <c r="G346" s="316"/>
      <c r="H346" s="316"/>
      <c r="I346" s="316"/>
      <c r="J346" s="316"/>
      <c r="K346" s="316"/>
      <c r="L346" s="316"/>
      <c r="M346" s="316"/>
      <c r="N346" s="316"/>
      <c r="O346" s="316"/>
      <c r="P346" s="316"/>
      <c r="Q346" s="377"/>
      <c r="R346" s="377"/>
    </row>
    <row r="347" spans="1:18" s="39" customFormat="1">
      <c r="A347"/>
      <c r="B347" s="316"/>
      <c r="C347" s="316"/>
      <c r="D347" s="316"/>
      <c r="E347" s="316"/>
      <c r="F347" s="316"/>
      <c r="G347" s="316"/>
      <c r="H347" s="316"/>
      <c r="I347" s="316"/>
      <c r="J347" s="316"/>
      <c r="K347" s="316"/>
      <c r="L347" s="316"/>
      <c r="M347" s="316"/>
      <c r="N347" s="316"/>
      <c r="O347" s="377"/>
      <c r="P347" s="377"/>
      <c r="Q347" s="377"/>
      <c r="R347" s="377"/>
    </row>
    <row r="348" spans="1:18" s="39" customFormat="1">
      <c r="A348"/>
      <c r="B348" s="316"/>
      <c r="C348" s="316"/>
      <c r="D348" s="316"/>
      <c r="E348" s="316"/>
      <c r="F348" s="316"/>
      <c r="G348" s="316"/>
      <c r="H348" s="316"/>
      <c r="I348" s="316"/>
      <c r="J348" s="316"/>
      <c r="K348" s="316"/>
      <c r="L348" s="316"/>
      <c r="M348" s="316"/>
      <c r="N348" s="316"/>
      <c r="O348" s="377"/>
      <c r="P348" s="377"/>
      <c r="Q348" s="377"/>
      <c r="R348" s="377"/>
    </row>
    <row r="349" spans="1:18" s="39" customFormat="1">
      <c r="A349"/>
      <c r="B349" s="316"/>
      <c r="C349" s="316"/>
      <c r="D349" s="316"/>
      <c r="E349" s="316"/>
      <c r="F349" s="316"/>
      <c r="G349" s="316"/>
      <c r="H349" s="316"/>
      <c r="I349" s="316"/>
      <c r="J349" s="316"/>
      <c r="K349" s="316"/>
      <c r="L349" s="316"/>
      <c r="M349" s="316"/>
      <c r="N349" s="316"/>
      <c r="O349" s="377"/>
      <c r="P349" s="377"/>
      <c r="Q349" s="377"/>
      <c r="R349" s="377"/>
    </row>
    <row r="350" spans="1:18" s="39" customFormat="1">
      <c r="A350"/>
      <c r="B350" s="316"/>
      <c r="C350" s="316"/>
      <c r="D350" s="316"/>
      <c r="E350" s="316"/>
      <c r="F350" s="316"/>
      <c r="G350" s="316"/>
      <c r="H350" s="316"/>
      <c r="I350" s="316"/>
      <c r="J350" s="316"/>
      <c r="K350" s="316"/>
      <c r="L350" s="316"/>
      <c r="M350" s="316"/>
      <c r="N350" s="316"/>
      <c r="O350" s="377"/>
      <c r="P350" s="377"/>
      <c r="Q350" s="377"/>
      <c r="R350" s="377"/>
    </row>
    <row r="351" spans="1:18" s="39" customFormat="1">
      <c r="A351"/>
      <c r="B351" s="316"/>
      <c r="C351" s="316"/>
      <c r="D351" s="316"/>
      <c r="E351" s="316"/>
      <c r="F351" s="316"/>
      <c r="G351" s="316"/>
      <c r="H351" s="316"/>
      <c r="I351" s="316"/>
      <c r="J351" s="316"/>
      <c r="K351" s="316"/>
      <c r="L351" s="316"/>
      <c r="M351" s="316"/>
      <c r="N351" s="316"/>
      <c r="O351" s="377"/>
      <c r="P351" s="377"/>
      <c r="Q351" s="377"/>
      <c r="R351" s="377"/>
    </row>
    <row r="352" spans="1:18" s="39" customFormat="1">
      <c r="A352"/>
      <c r="B352" s="316"/>
      <c r="C352" s="316"/>
      <c r="D352" s="316"/>
      <c r="E352" s="316"/>
      <c r="F352" s="316"/>
      <c r="G352" s="316"/>
      <c r="H352" s="316"/>
      <c r="I352" s="316"/>
      <c r="J352" s="316"/>
      <c r="K352" s="316"/>
      <c r="L352" s="316"/>
      <c r="M352" s="316"/>
      <c r="N352" s="316"/>
      <c r="O352" s="377"/>
      <c r="P352" s="377"/>
      <c r="Q352" s="377"/>
      <c r="R352" s="377"/>
    </row>
    <row r="353" spans="1:18" s="39" customFormat="1">
      <c r="A353"/>
      <c r="B353" s="316"/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77"/>
      <c r="P353" s="377"/>
      <c r="Q353" s="377"/>
      <c r="R353" s="377"/>
    </row>
    <row r="354" spans="1:18" s="39" customFormat="1">
      <c r="A354"/>
      <c r="B354" s="316"/>
      <c r="C354" s="316"/>
      <c r="D354" s="316"/>
      <c r="E354" s="316"/>
      <c r="F354" s="316"/>
      <c r="G354" s="316"/>
      <c r="H354" s="316"/>
      <c r="I354" s="316"/>
      <c r="J354" s="316"/>
      <c r="K354" s="316"/>
      <c r="L354" s="316"/>
      <c r="M354" s="316"/>
      <c r="N354" s="316"/>
      <c r="O354" s="377"/>
      <c r="P354" s="377"/>
      <c r="Q354" s="377"/>
      <c r="R354" s="377"/>
    </row>
    <row r="355" spans="1:18" s="39" customFormat="1">
      <c r="A355"/>
      <c r="B355" s="316"/>
      <c r="C355" s="316"/>
      <c r="D355" s="316"/>
      <c r="E355" s="316"/>
      <c r="F355" s="316"/>
      <c r="G355" s="316"/>
      <c r="H355" s="316"/>
      <c r="I355" s="316"/>
      <c r="J355" s="316"/>
      <c r="K355" s="316"/>
      <c r="L355" s="316"/>
      <c r="M355" s="316"/>
      <c r="N355" s="316"/>
      <c r="O355" s="377"/>
      <c r="P355" s="377"/>
      <c r="Q355" s="377"/>
      <c r="R355" s="377"/>
    </row>
    <row r="356" spans="1:18" s="39" customFormat="1">
      <c r="A356"/>
      <c r="B356" s="316"/>
      <c r="C356" s="316"/>
      <c r="D356" s="316"/>
      <c r="E356" s="316"/>
      <c r="F356" s="316"/>
      <c r="G356" s="316"/>
      <c r="H356" s="316"/>
      <c r="I356" s="316"/>
      <c r="J356" s="316"/>
      <c r="K356" s="316"/>
      <c r="L356" s="316"/>
      <c r="M356" s="316"/>
      <c r="N356" s="316"/>
      <c r="O356" s="377"/>
      <c r="P356" s="377"/>
      <c r="Q356" s="377"/>
      <c r="R356" s="377"/>
    </row>
    <row r="357" spans="1:18" s="39" customFormat="1">
      <c r="A357"/>
      <c r="B357" s="316"/>
      <c r="C357" s="316"/>
      <c r="D357" s="316"/>
      <c r="E357" s="316"/>
      <c r="F357" s="316"/>
      <c r="G357" s="316"/>
      <c r="H357" s="316"/>
      <c r="I357" s="316"/>
      <c r="J357" s="316"/>
      <c r="K357" s="316"/>
      <c r="L357" s="316"/>
      <c r="M357" s="316"/>
      <c r="N357" s="316"/>
      <c r="O357" s="377"/>
      <c r="P357" s="377"/>
      <c r="Q357" s="377"/>
      <c r="R357" s="377"/>
    </row>
    <row r="358" spans="1:18" s="39" customFormat="1">
      <c r="A358"/>
      <c r="B358" s="316"/>
      <c r="C358" s="316"/>
      <c r="D358" s="316"/>
      <c r="E358" s="316"/>
      <c r="F358" s="316"/>
      <c r="G358" s="316"/>
      <c r="H358" s="316"/>
      <c r="I358" s="316"/>
      <c r="J358" s="316"/>
      <c r="K358" s="316"/>
      <c r="L358" s="316"/>
      <c r="M358" s="316"/>
      <c r="N358" s="316"/>
      <c r="O358" s="377"/>
      <c r="P358" s="377"/>
      <c r="Q358" s="377"/>
      <c r="R358" s="377"/>
    </row>
    <row r="359" spans="1:18" s="39" customFormat="1">
      <c r="A359"/>
      <c r="B359" s="316"/>
      <c r="C359" s="316"/>
      <c r="D359" s="316"/>
      <c r="E359" s="316"/>
      <c r="F359" s="316"/>
      <c r="G359" s="316"/>
      <c r="H359" s="316"/>
      <c r="I359" s="316"/>
      <c r="J359" s="316"/>
      <c r="K359" s="316"/>
      <c r="L359" s="316"/>
      <c r="M359" s="316"/>
      <c r="N359" s="316"/>
      <c r="O359" s="377"/>
      <c r="P359" s="377"/>
      <c r="Q359" s="377"/>
      <c r="R359" s="377"/>
    </row>
    <row r="360" spans="1:18" s="39" customFormat="1">
      <c r="A360"/>
      <c r="B360" s="316"/>
      <c r="C360" s="316"/>
      <c r="D360" s="316"/>
      <c r="E360" s="316"/>
      <c r="F360" s="316"/>
      <c r="G360" s="316"/>
      <c r="H360" s="316"/>
      <c r="I360" s="316"/>
      <c r="J360" s="316"/>
      <c r="K360" s="316"/>
      <c r="L360" s="316"/>
      <c r="M360" s="316"/>
      <c r="N360" s="316"/>
      <c r="O360" s="377"/>
      <c r="P360" s="377"/>
      <c r="Q360" s="377"/>
      <c r="R360" s="377"/>
    </row>
    <row r="361" spans="1:18">
      <c r="B361" s="316"/>
      <c r="C361" s="316"/>
      <c r="D361" s="316"/>
      <c r="E361" s="316"/>
      <c r="F361" s="316"/>
      <c r="G361" s="316"/>
      <c r="H361" s="316"/>
      <c r="I361" s="316"/>
      <c r="J361" s="316"/>
      <c r="K361" s="316"/>
      <c r="L361" s="316"/>
      <c r="M361" s="316"/>
      <c r="N361" s="316"/>
      <c r="O361" s="316"/>
      <c r="P361" s="316"/>
      <c r="Q361" s="316"/>
      <c r="R361" s="316"/>
    </row>
    <row r="362" spans="1:18">
      <c r="B362" s="316"/>
      <c r="C362" s="316"/>
      <c r="D362" s="316"/>
      <c r="E362" s="316"/>
      <c r="F362" s="316"/>
      <c r="G362" s="316"/>
      <c r="H362" s="316"/>
      <c r="I362" s="316"/>
      <c r="J362" s="316"/>
      <c r="K362" s="316"/>
      <c r="L362" s="316"/>
      <c r="M362" s="316"/>
      <c r="N362" s="316"/>
      <c r="O362" s="316"/>
      <c r="P362" s="316"/>
      <c r="Q362" s="316"/>
      <c r="R362" s="316"/>
    </row>
    <row r="363" spans="1:18">
      <c r="B363" s="316"/>
      <c r="C363" s="316"/>
      <c r="D363" s="316"/>
      <c r="E363" s="316"/>
      <c r="F363" s="316"/>
      <c r="G363" s="316"/>
      <c r="H363" s="316"/>
      <c r="I363" s="316"/>
      <c r="J363" s="316"/>
      <c r="K363" s="316"/>
      <c r="L363" s="316"/>
      <c r="M363" s="316"/>
      <c r="N363" s="316"/>
      <c r="O363" s="316"/>
      <c r="P363" s="316"/>
      <c r="Q363" s="316"/>
      <c r="R363" s="316"/>
    </row>
    <row r="364" spans="1:18">
      <c r="B364" s="316"/>
      <c r="C364" s="316"/>
      <c r="D364" s="316"/>
      <c r="E364" s="316"/>
      <c r="F364" s="316"/>
      <c r="G364" s="316"/>
      <c r="H364" s="316"/>
      <c r="I364" s="316"/>
      <c r="J364" s="316"/>
      <c r="K364" s="316"/>
      <c r="L364" s="316"/>
      <c r="M364" s="316"/>
      <c r="N364" s="316"/>
      <c r="O364" s="316"/>
      <c r="P364" s="316"/>
      <c r="Q364" s="316"/>
      <c r="R364" s="316"/>
    </row>
    <row r="365" spans="1:18">
      <c r="B365" s="316"/>
      <c r="C365" s="316"/>
      <c r="D365" s="316"/>
      <c r="E365" s="316"/>
      <c r="F365" s="316"/>
      <c r="G365" s="316"/>
      <c r="H365" s="316"/>
      <c r="I365" s="316"/>
      <c r="J365" s="316"/>
      <c r="K365" s="316"/>
      <c r="L365" s="316"/>
      <c r="M365" s="316"/>
      <c r="N365" s="316"/>
      <c r="O365" s="316"/>
      <c r="P365" s="316"/>
      <c r="Q365" s="316"/>
      <c r="R365" s="316"/>
    </row>
    <row r="366" spans="1:18">
      <c r="B366" s="316"/>
      <c r="C366" s="316"/>
      <c r="D366" s="316"/>
      <c r="E366" s="316"/>
      <c r="F366" s="316"/>
      <c r="G366" s="316"/>
      <c r="H366" s="316"/>
      <c r="I366" s="316"/>
      <c r="J366" s="316"/>
      <c r="K366" s="316"/>
      <c r="L366" s="316"/>
      <c r="M366" s="316"/>
      <c r="N366" s="316"/>
      <c r="O366" s="316"/>
      <c r="P366" s="316"/>
      <c r="Q366" s="316"/>
      <c r="R366" s="316"/>
    </row>
    <row r="367" spans="1:18">
      <c r="B367" s="316"/>
      <c r="C367" s="316"/>
      <c r="D367" s="316"/>
      <c r="E367" s="316"/>
      <c r="F367" s="316"/>
      <c r="G367" s="316"/>
      <c r="H367" s="316"/>
      <c r="I367" s="316"/>
      <c r="J367" s="316"/>
      <c r="K367" s="316"/>
      <c r="L367" s="316"/>
      <c r="M367" s="316"/>
      <c r="N367" s="316"/>
      <c r="O367" s="316"/>
      <c r="P367" s="316"/>
      <c r="Q367" s="316"/>
      <c r="R367" s="316"/>
    </row>
    <row r="368" spans="1:18">
      <c r="B368" s="316"/>
      <c r="C368" s="316"/>
      <c r="D368" s="316"/>
      <c r="E368" s="316"/>
      <c r="F368" s="316"/>
      <c r="G368" s="316"/>
      <c r="H368" s="316"/>
      <c r="I368" s="316"/>
      <c r="J368" s="316"/>
      <c r="K368" s="316"/>
      <c r="L368" s="316"/>
      <c r="M368" s="316"/>
      <c r="N368" s="316"/>
      <c r="O368" s="316"/>
      <c r="P368" s="316"/>
      <c r="Q368" s="316"/>
      <c r="R368" s="316"/>
    </row>
    <row r="369" spans="2:18">
      <c r="B369" s="316"/>
      <c r="C369" s="316"/>
      <c r="D369" s="316"/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  <c r="P369" s="316"/>
      <c r="Q369" s="316"/>
      <c r="R369" s="316"/>
    </row>
    <row r="370" spans="2:18">
      <c r="B370" s="316"/>
      <c r="C370" s="316"/>
      <c r="D370" s="316"/>
      <c r="E370" s="316"/>
      <c r="F370" s="316"/>
      <c r="G370" s="316"/>
      <c r="H370" s="316"/>
      <c r="I370" s="316"/>
      <c r="J370" s="316"/>
      <c r="K370" s="316"/>
      <c r="L370" s="316"/>
      <c r="M370" s="316"/>
      <c r="N370" s="316"/>
      <c r="O370" s="316"/>
      <c r="P370" s="316"/>
      <c r="Q370" s="316"/>
      <c r="R370" s="316"/>
    </row>
    <row r="371" spans="2:18">
      <c r="B371" s="316"/>
      <c r="C371" s="316"/>
      <c r="D371" s="316"/>
      <c r="E371" s="316"/>
      <c r="F371" s="316"/>
      <c r="G371" s="316"/>
      <c r="H371" s="316"/>
      <c r="I371" s="316"/>
      <c r="J371" s="316"/>
      <c r="K371" s="316"/>
      <c r="L371" s="316"/>
      <c r="M371" s="316"/>
      <c r="N371" s="316"/>
    </row>
    <row r="372" spans="2:18">
      <c r="B372" s="316"/>
      <c r="C372" s="316"/>
      <c r="D372" s="316"/>
      <c r="E372" s="316"/>
      <c r="F372" s="316"/>
      <c r="G372" s="316"/>
      <c r="H372" s="316"/>
      <c r="I372" s="316"/>
      <c r="J372" s="316"/>
      <c r="K372" s="316"/>
      <c r="L372" s="316"/>
      <c r="M372" s="316"/>
      <c r="N372" s="316"/>
    </row>
    <row r="373" spans="2:18">
      <c r="B373" s="316"/>
      <c r="C373" s="316"/>
      <c r="D373" s="316"/>
      <c r="E373" s="316"/>
      <c r="F373" s="316"/>
      <c r="G373" s="316"/>
      <c r="H373" s="316"/>
      <c r="I373" s="316"/>
      <c r="J373" s="316"/>
      <c r="K373" s="316"/>
      <c r="L373" s="316"/>
      <c r="M373" s="316"/>
      <c r="N373" s="316"/>
    </row>
    <row r="374" spans="2:18">
      <c r="B374" s="316"/>
      <c r="C374" s="316"/>
      <c r="D374" s="316"/>
      <c r="E374" s="316"/>
      <c r="F374" s="316"/>
      <c r="G374" s="316"/>
      <c r="H374" s="316"/>
      <c r="I374" s="316"/>
      <c r="J374" s="316"/>
      <c r="K374" s="316"/>
      <c r="L374" s="316"/>
      <c r="M374" s="316"/>
      <c r="N374" s="316"/>
    </row>
    <row r="375" spans="2:18">
      <c r="B375" s="316"/>
      <c r="C375" s="316"/>
      <c r="D375" s="316"/>
      <c r="E375" s="316"/>
      <c r="F375" s="316"/>
      <c r="G375" s="316"/>
      <c r="H375" s="316"/>
      <c r="I375" s="316"/>
      <c r="J375" s="316"/>
      <c r="K375" s="316"/>
      <c r="L375" s="316"/>
      <c r="M375" s="316"/>
      <c r="N375" s="316"/>
    </row>
    <row r="376" spans="2:18">
      <c r="B376" s="316"/>
      <c r="C376" s="316"/>
      <c r="D376" s="316"/>
      <c r="E376" s="316"/>
      <c r="F376" s="316"/>
      <c r="G376" s="316"/>
      <c r="H376" s="316"/>
      <c r="I376" s="316"/>
      <c r="J376" s="316"/>
      <c r="K376" s="316"/>
      <c r="L376" s="316"/>
      <c r="M376" s="316"/>
      <c r="N376" s="316"/>
    </row>
    <row r="377" spans="2:18">
      <c r="B377" s="316"/>
      <c r="C377" s="316"/>
      <c r="D377" s="316"/>
      <c r="E377" s="316"/>
      <c r="F377" s="316"/>
      <c r="G377" s="316"/>
      <c r="H377" s="316"/>
      <c r="I377" s="316"/>
      <c r="J377" s="316"/>
      <c r="K377" s="316"/>
      <c r="L377" s="316"/>
      <c r="M377" s="316"/>
      <c r="N377" s="316"/>
    </row>
    <row r="378" spans="2:18">
      <c r="B378" s="316"/>
      <c r="C378" s="316"/>
      <c r="D378" s="316"/>
      <c r="E378" s="316"/>
      <c r="F378" s="316"/>
      <c r="G378" s="316"/>
      <c r="H378" s="316"/>
      <c r="I378" s="316"/>
      <c r="J378" s="316"/>
      <c r="K378" s="316"/>
      <c r="L378" s="316"/>
      <c r="M378" s="316"/>
      <c r="N378" s="316"/>
    </row>
    <row r="379" spans="2:18">
      <c r="B379" s="316"/>
      <c r="C379" s="316"/>
      <c r="D379" s="316"/>
      <c r="E379" s="316"/>
      <c r="F379" s="316"/>
      <c r="G379" s="316"/>
      <c r="H379" s="316"/>
      <c r="I379" s="316"/>
      <c r="J379" s="316"/>
      <c r="K379" s="316"/>
      <c r="L379" s="316"/>
      <c r="M379" s="316"/>
      <c r="N379" s="316"/>
    </row>
    <row r="380" spans="2:18">
      <c r="B380" s="316"/>
      <c r="C380" s="316"/>
      <c r="D380" s="316"/>
      <c r="E380" s="316"/>
      <c r="F380" s="316"/>
      <c r="G380" s="316"/>
      <c r="H380" s="316"/>
      <c r="I380" s="316"/>
      <c r="J380" s="316"/>
      <c r="K380" s="316"/>
      <c r="L380" s="316"/>
      <c r="M380" s="316"/>
      <c r="N380" s="316"/>
    </row>
    <row r="381" spans="2:18">
      <c r="B381" s="316"/>
      <c r="C381" s="316"/>
      <c r="D381" s="316"/>
      <c r="E381" s="316"/>
      <c r="F381" s="316"/>
      <c r="G381" s="316"/>
      <c r="H381" s="316"/>
      <c r="I381" s="316"/>
      <c r="J381" s="316"/>
      <c r="K381" s="316"/>
      <c r="L381" s="316"/>
      <c r="M381" s="316"/>
      <c r="N381" s="316"/>
    </row>
    <row r="382" spans="2:18">
      <c r="B382" s="316"/>
      <c r="C382" s="316"/>
      <c r="D382" s="316"/>
      <c r="E382" s="316"/>
      <c r="F382" s="316"/>
      <c r="G382" s="316"/>
      <c r="H382" s="316"/>
      <c r="I382" s="316"/>
      <c r="J382" s="316"/>
      <c r="K382" s="316"/>
      <c r="L382" s="316"/>
      <c r="M382" s="316"/>
      <c r="N382" s="316"/>
    </row>
    <row r="383" spans="2:18">
      <c r="B383" s="316"/>
      <c r="C383" s="316"/>
      <c r="D383" s="316"/>
      <c r="E383" s="316"/>
      <c r="F383" s="316"/>
      <c r="G383" s="316"/>
      <c r="H383" s="316"/>
      <c r="I383" s="316"/>
      <c r="J383" s="316"/>
      <c r="K383" s="316"/>
      <c r="L383" s="316"/>
      <c r="M383" s="316"/>
      <c r="N383" s="316"/>
    </row>
    <row r="384" spans="2:18">
      <c r="B384" s="316"/>
      <c r="C384" s="316"/>
      <c r="D384" s="316"/>
      <c r="E384" s="316"/>
      <c r="F384" s="316"/>
      <c r="G384" s="316"/>
      <c r="H384" s="316"/>
      <c r="I384" s="316"/>
      <c r="J384" s="316"/>
      <c r="K384" s="316"/>
      <c r="L384" s="316"/>
      <c r="M384" s="316"/>
      <c r="N384" s="316"/>
    </row>
    <row r="385" spans="2:14">
      <c r="B385" s="316"/>
      <c r="C385" s="316"/>
      <c r="D385" s="316"/>
      <c r="E385" s="316"/>
      <c r="F385" s="316"/>
      <c r="G385" s="316"/>
      <c r="H385" s="316"/>
      <c r="I385" s="316"/>
      <c r="J385" s="316"/>
      <c r="K385" s="316"/>
      <c r="L385" s="316"/>
      <c r="M385" s="316"/>
      <c r="N385" s="316"/>
    </row>
    <row r="386" spans="2:14">
      <c r="B386" s="316"/>
      <c r="C386" s="316"/>
      <c r="D386" s="316"/>
      <c r="E386" s="316"/>
      <c r="F386" s="316"/>
      <c r="G386" s="316"/>
      <c r="H386" s="316"/>
      <c r="I386" s="316"/>
      <c r="J386" s="316"/>
      <c r="K386" s="316"/>
      <c r="L386" s="316"/>
      <c r="M386" s="316"/>
      <c r="N386" s="316"/>
    </row>
    <row r="387" spans="2:14">
      <c r="B387" s="316"/>
      <c r="C387" s="316"/>
      <c r="D387" s="316"/>
      <c r="E387" s="316"/>
      <c r="F387" s="316"/>
      <c r="G387" s="316"/>
      <c r="H387" s="316"/>
      <c r="I387" s="316"/>
      <c r="J387" s="316"/>
      <c r="K387" s="316"/>
      <c r="L387" s="316"/>
      <c r="M387" s="316"/>
      <c r="N387" s="316"/>
    </row>
    <row r="388" spans="2:14">
      <c r="B388" s="316"/>
      <c r="C388" s="316"/>
      <c r="D388" s="316"/>
      <c r="E388" s="316"/>
      <c r="F388" s="316"/>
      <c r="G388" s="316"/>
      <c r="H388" s="316"/>
      <c r="I388" s="316"/>
      <c r="J388" s="316"/>
      <c r="K388" s="316"/>
      <c r="L388" s="316"/>
      <c r="M388" s="316"/>
      <c r="N388" s="316"/>
    </row>
    <row r="389" spans="2:14">
      <c r="B389" s="316"/>
      <c r="C389" s="316"/>
      <c r="D389" s="316"/>
      <c r="E389" s="316"/>
      <c r="F389" s="316"/>
      <c r="G389" s="316"/>
      <c r="H389" s="316"/>
      <c r="I389" s="316"/>
      <c r="J389" s="316"/>
      <c r="K389" s="316"/>
      <c r="L389" s="316"/>
      <c r="M389" s="316"/>
      <c r="N389" s="316"/>
    </row>
    <row r="390" spans="2:14">
      <c r="B390" s="316"/>
      <c r="C390" s="316"/>
      <c r="D390" s="316"/>
      <c r="E390" s="316"/>
      <c r="F390" s="316"/>
      <c r="G390" s="316"/>
      <c r="H390" s="316"/>
      <c r="I390" s="316"/>
      <c r="J390" s="316"/>
      <c r="K390" s="316"/>
      <c r="L390" s="316"/>
      <c r="M390" s="316"/>
      <c r="N390" s="316"/>
    </row>
    <row r="391" spans="2:14">
      <c r="B391" s="316"/>
      <c r="C391" s="316"/>
      <c r="D391" s="316"/>
      <c r="E391" s="316"/>
      <c r="F391" s="316"/>
      <c r="G391" s="316"/>
      <c r="H391" s="316"/>
      <c r="I391" s="316"/>
      <c r="J391" s="316"/>
      <c r="K391" s="316"/>
      <c r="L391" s="316"/>
      <c r="M391" s="316"/>
      <c r="N391" s="316"/>
    </row>
    <row r="392" spans="2:14">
      <c r="B392" s="316"/>
      <c r="C392" s="316"/>
      <c r="D392" s="316"/>
      <c r="E392" s="316"/>
      <c r="F392" s="316"/>
      <c r="G392" s="316"/>
      <c r="H392" s="316"/>
      <c r="I392" s="316"/>
      <c r="J392" s="316"/>
      <c r="K392" s="316"/>
      <c r="L392" s="316"/>
      <c r="M392" s="316"/>
      <c r="N392" s="316"/>
    </row>
    <row r="393" spans="2:14">
      <c r="B393" s="316"/>
      <c r="C393" s="316"/>
      <c r="D393" s="316"/>
      <c r="E393" s="316"/>
      <c r="F393" s="316"/>
      <c r="G393" s="316"/>
      <c r="H393" s="316"/>
      <c r="I393" s="316"/>
      <c r="J393" s="316"/>
      <c r="K393" s="316"/>
      <c r="L393" s="316"/>
      <c r="M393" s="316"/>
      <c r="N393" s="316"/>
    </row>
    <row r="394" spans="2:14">
      <c r="B394" s="316"/>
      <c r="C394" s="316"/>
      <c r="D394" s="316"/>
      <c r="E394" s="316"/>
      <c r="F394" s="316"/>
      <c r="G394" s="316"/>
      <c r="H394" s="316"/>
      <c r="I394" s="316"/>
      <c r="J394" s="316"/>
      <c r="K394" s="316"/>
      <c r="L394" s="316"/>
      <c r="M394" s="316"/>
      <c r="N394" s="316"/>
    </row>
    <row r="395" spans="2:14">
      <c r="B395" s="316"/>
      <c r="C395" s="316"/>
      <c r="D395" s="316"/>
      <c r="E395" s="316"/>
      <c r="F395" s="316"/>
      <c r="G395" s="316"/>
      <c r="H395" s="316"/>
      <c r="I395" s="316"/>
      <c r="J395" s="316"/>
      <c r="K395" s="316"/>
      <c r="L395" s="316"/>
      <c r="M395" s="316"/>
      <c r="N395" s="316"/>
    </row>
    <row r="396" spans="2:14">
      <c r="B396" s="316"/>
      <c r="C396" s="316"/>
      <c r="D396" s="316"/>
      <c r="E396" s="316"/>
      <c r="F396" s="316"/>
      <c r="G396" s="316"/>
      <c r="H396" s="316"/>
      <c r="I396" s="316"/>
      <c r="J396" s="316"/>
      <c r="K396" s="316"/>
      <c r="L396" s="316"/>
      <c r="M396" s="316"/>
      <c r="N396" s="316"/>
    </row>
    <row r="397" spans="2:14">
      <c r="B397" s="316"/>
      <c r="C397" s="316"/>
      <c r="D397" s="316"/>
      <c r="E397" s="316"/>
      <c r="F397" s="316"/>
      <c r="G397" s="316"/>
      <c r="H397" s="316"/>
      <c r="I397" s="316"/>
      <c r="J397" s="316"/>
      <c r="K397" s="316"/>
      <c r="L397" s="316"/>
      <c r="M397" s="316"/>
      <c r="N397" s="316"/>
    </row>
    <row r="398" spans="2:14">
      <c r="B398" s="316"/>
      <c r="C398" s="316"/>
      <c r="D398" s="316"/>
      <c r="E398" s="316"/>
      <c r="F398" s="316"/>
      <c r="G398" s="316"/>
      <c r="H398" s="316"/>
      <c r="I398" s="316"/>
      <c r="J398" s="316"/>
      <c r="K398" s="316"/>
      <c r="L398" s="316"/>
      <c r="M398" s="316"/>
      <c r="N398" s="316"/>
    </row>
    <row r="399" spans="2:14">
      <c r="B399" s="316"/>
      <c r="C399" s="316"/>
      <c r="D399" s="316"/>
      <c r="E399" s="316"/>
      <c r="F399" s="316"/>
      <c r="G399" s="316"/>
      <c r="H399" s="316"/>
      <c r="I399" s="316"/>
      <c r="J399" s="316"/>
      <c r="K399" s="316"/>
      <c r="L399" s="316"/>
      <c r="M399" s="316"/>
      <c r="N399" s="316"/>
    </row>
    <row r="400" spans="2:14">
      <c r="B400" s="316"/>
      <c r="C400" s="316"/>
      <c r="D400" s="316"/>
      <c r="E400" s="316"/>
      <c r="F400" s="316"/>
      <c r="G400" s="316"/>
      <c r="H400" s="316"/>
      <c r="I400" s="316"/>
      <c r="J400" s="316"/>
      <c r="K400" s="316"/>
      <c r="L400" s="316"/>
      <c r="M400" s="316"/>
      <c r="N400" s="316"/>
    </row>
    <row r="401" spans="2:14">
      <c r="B401" s="316"/>
      <c r="C401" s="316"/>
      <c r="D401" s="316"/>
      <c r="E401" s="316"/>
      <c r="F401" s="316"/>
      <c r="G401" s="316"/>
      <c r="H401" s="316"/>
      <c r="I401" s="316"/>
      <c r="J401" s="316"/>
      <c r="K401" s="316"/>
      <c r="L401" s="316"/>
      <c r="M401" s="316"/>
      <c r="N401" s="316"/>
    </row>
    <row r="402" spans="2:14">
      <c r="B402" s="316"/>
      <c r="C402" s="316"/>
      <c r="D402" s="316"/>
      <c r="E402" s="316"/>
      <c r="F402" s="316"/>
      <c r="G402" s="316"/>
      <c r="H402" s="316"/>
      <c r="I402" s="316"/>
      <c r="J402" s="316"/>
      <c r="K402" s="316"/>
      <c r="L402" s="316"/>
      <c r="M402" s="316"/>
      <c r="N402" s="316"/>
    </row>
    <row r="403" spans="2:14">
      <c r="B403" s="316"/>
      <c r="C403" s="316"/>
      <c r="D403" s="316"/>
      <c r="E403" s="316"/>
      <c r="F403" s="316"/>
      <c r="G403" s="316"/>
      <c r="H403" s="316"/>
      <c r="I403" s="316"/>
      <c r="J403" s="316"/>
      <c r="K403" s="316"/>
      <c r="L403" s="316"/>
      <c r="M403" s="316"/>
      <c r="N403" s="316"/>
    </row>
    <row r="404" spans="2:14">
      <c r="B404" s="316"/>
      <c r="C404" s="316"/>
      <c r="D404" s="316"/>
      <c r="E404" s="316"/>
      <c r="F404" s="316"/>
      <c r="G404" s="316"/>
      <c r="H404" s="316"/>
      <c r="I404" s="316"/>
      <c r="J404" s="316"/>
      <c r="K404" s="316"/>
      <c r="L404" s="316"/>
      <c r="M404" s="316"/>
      <c r="N404" s="316"/>
    </row>
    <row r="405" spans="2:14">
      <c r="B405" s="316"/>
      <c r="C405" s="316"/>
      <c r="D405" s="316"/>
      <c r="E405" s="316"/>
      <c r="F405" s="316"/>
      <c r="G405" s="316"/>
      <c r="H405" s="316"/>
      <c r="I405" s="316"/>
      <c r="J405" s="316"/>
      <c r="K405" s="316"/>
      <c r="L405" s="316"/>
      <c r="M405" s="316"/>
      <c r="N405" s="316"/>
    </row>
    <row r="406" spans="2:14">
      <c r="B406" s="316"/>
      <c r="C406" s="316"/>
      <c r="D406" s="316"/>
      <c r="E406" s="316"/>
      <c r="F406" s="316"/>
      <c r="G406" s="316"/>
      <c r="H406" s="316"/>
      <c r="I406" s="316"/>
      <c r="J406" s="316"/>
      <c r="K406" s="316"/>
      <c r="L406" s="316"/>
      <c r="M406" s="316"/>
      <c r="N406" s="316"/>
    </row>
    <row r="407" spans="2:14">
      <c r="B407" s="316"/>
      <c r="C407" s="316"/>
      <c r="D407" s="316"/>
      <c r="E407" s="316"/>
      <c r="F407" s="316"/>
      <c r="G407" s="316"/>
      <c r="H407" s="316"/>
      <c r="I407" s="316"/>
      <c r="J407" s="316"/>
      <c r="K407" s="316"/>
      <c r="L407" s="316"/>
      <c r="M407" s="316"/>
      <c r="N407" s="316"/>
    </row>
    <row r="408" spans="2:14">
      <c r="B408" s="316"/>
      <c r="C408" s="316"/>
      <c r="D408" s="316"/>
      <c r="E408" s="316"/>
      <c r="F408" s="316"/>
      <c r="G408" s="316"/>
      <c r="H408" s="316"/>
      <c r="I408" s="316"/>
      <c r="J408" s="316"/>
      <c r="K408" s="316"/>
      <c r="L408" s="316"/>
      <c r="M408" s="316"/>
      <c r="N408" s="316"/>
    </row>
    <row r="409" spans="2:14">
      <c r="B409" s="316"/>
      <c r="C409" s="316"/>
      <c r="D409" s="316"/>
      <c r="E409" s="316"/>
      <c r="F409" s="316"/>
      <c r="G409" s="316"/>
      <c r="H409" s="316"/>
      <c r="I409" s="316"/>
      <c r="J409" s="316"/>
      <c r="K409" s="316"/>
      <c r="L409" s="316"/>
      <c r="M409" s="316"/>
      <c r="N409" s="316"/>
    </row>
    <row r="410" spans="2:14">
      <c r="B410" s="316"/>
      <c r="C410" s="316"/>
      <c r="D410" s="316"/>
      <c r="E410" s="316"/>
      <c r="F410" s="316"/>
      <c r="G410" s="316"/>
      <c r="H410" s="316"/>
      <c r="I410" s="316"/>
      <c r="J410" s="316"/>
      <c r="K410" s="316"/>
      <c r="L410" s="316"/>
      <c r="M410" s="316"/>
      <c r="N410" s="316"/>
    </row>
    <row r="411" spans="2:14">
      <c r="B411" s="316"/>
      <c r="C411" s="316"/>
      <c r="D411" s="316"/>
      <c r="E411" s="316"/>
      <c r="F411" s="316"/>
      <c r="G411" s="316"/>
      <c r="H411" s="316"/>
      <c r="I411" s="316"/>
      <c r="J411" s="316"/>
      <c r="K411" s="316"/>
      <c r="L411" s="316"/>
      <c r="M411" s="316"/>
      <c r="N411" s="316"/>
    </row>
    <row r="412" spans="2:14">
      <c r="B412" s="316"/>
      <c r="C412" s="316"/>
      <c r="D412" s="316"/>
      <c r="E412" s="316"/>
      <c r="F412" s="316"/>
      <c r="G412" s="316"/>
      <c r="H412" s="316"/>
      <c r="I412" s="316"/>
      <c r="J412" s="316"/>
      <c r="K412" s="316"/>
      <c r="L412" s="316"/>
      <c r="M412" s="316"/>
      <c r="N412" s="316"/>
    </row>
    <row r="413" spans="2:14">
      <c r="B413" s="316"/>
      <c r="C413" s="316"/>
      <c r="D413" s="316"/>
      <c r="E413" s="316"/>
      <c r="F413" s="316"/>
      <c r="G413" s="316"/>
      <c r="H413" s="316"/>
      <c r="I413" s="316"/>
      <c r="J413" s="316"/>
      <c r="K413" s="316"/>
      <c r="L413" s="316"/>
      <c r="M413" s="316"/>
      <c r="N413" s="316"/>
    </row>
    <row r="414" spans="2:14">
      <c r="B414" s="316"/>
      <c r="C414" s="316"/>
      <c r="D414" s="316"/>
      <c r="E414" s="316"/>
      <c r="F414" s="316"/>
      <c r="G414" s="316"/>
      <c r="H414" s="316"/>
      <c r="I414" s="316"/>
      <c r="J414" s="316"/>
      <c r="K414" s="316"/>
      <c r="L414" s="316"/>
      <c r="M414" s="316"/>
      <c r="N414" s="316"/>
    </row>
    <row r="415" spans="2:14">
      <c r="B415" s="316"/>
      <c r="C415" s="316"/>
      <c r="D415" s="316"/>
      <c r="E415" s="316"/>
      <c r="F415" s="316"/>
      <c r="G415" s="316"/>
      <c r="H415" s="316"/>
      <c r="I415" s="316"/>
      <c r="J415" s="316"/>
      <c r="K415" s="316"/>
      <c r="L415" s="316"/>
      <c r="M415" s="316"/>
      <c r="N415" s="316"/>
    </row>
    <row r="416" spans="2:14">
      <c r="B416" s="316"/>
      <c r="C416" s="316"/>
      <c r="D416" s="316"/>
      <c r="E416" s="316"/>
      <c r="F416" s="316"/>
      <c r="G416" s="316"/>
      <c r="H416" s="316"/>
      <c r="I416" s="316"/>
      <c r="J416" s="316"/>
      <c r="K416" s="316"/>
      <c r="L416" s="316"/>
      <c r="M416" s="316"/>
      <c r="N416" s="316"/>
    </row>
    <row r="417" spans="2:14">
      <c r="B417" s="316"/>
      <c r="C417" s="316"/>
      <c r="D417" s="316"/>
      <c r="E417" s="316"/>
      <c r="F417" s="316"/>
      <c r="G417" s="316"/>
      <c r="H417" s="316"/>
      <c r="I417" s="316"/>
      <c r="J417" s="316"/>
      <c r="K417" s="316"/>
      <c r="L417" s="316"/>
      <c r="M417" s="316"/>
      <c r="N417" s="316"/>
    </row>
    <row r="418" spans="2:14">
      <c r="B418" s="316"/>
      <c r="C418" s="316"/>
      <c r="D418" s="316"/>
      <c r="E418" s="316"/>
      <c r="F418" s="316"/>
      <c r="G418" s="316"/>
      <c r="H418" s="316"/>
      <c r="I418" s="316"/>
      <c r="J418" s="316"/>
      <c r="K418" s="316"/>
      <c r="L418" s="316"/>
      <c r="M418" s="316"/>
      <c r="N418" s="316"/>
    </row>
    <row r="419" spans="2:14">
      <c r="B419" s="316"/>
      <c r="C419" s="316"/>
      <c r="D419" s="316"/>
      <c r="E419" s="316"/>
      <c r="F419" s="316"/>
      <c r="G419" s="316"/>
      <c r="H419" s="316"/>
      <c r="I419" s="316"/>
      <c r="J419" s="316"/>
      <c r="K419" s="316"/>
      <c r="L419" s="316"/>
      <c r="M419" s="316"/>
      <c r="N419" s="316"/>
    </row>
    <row r="420" spans="2:14">
      <c r="B420" s="316"/>
      <c r="C420" s="316"/>
      <c r="D420" s="316"/>
      <c r="E420" s="316"/>
      <c r="F420" s="316"/>
      <c r="G420" s="316"/>
      <c r="H420" s="316"/>
      <c r="I420" s="316"/>
      <c r="J420" s="316"/>
      <c r="K420" s="316"/>
      <c r="L420" s="316"/>
      <c r="M420" s="316"/>
      <c r="N420" s="316"/>
    </row>
    <row r="421" spans="2:14">
      <c r="B421" s="316"/>
      <c r="C421" s="316"/>
      <c r="D421" s="316"/>
      <c r="E421" s="316"/>
      <c r="F421" s="316"/>
      <c r="G421" s="316"/>
      <c r="H421" s="316"/>
      <c r="I421" s="316"/>
      <c r="J421" s="316"/>
      <c r="K421" s="316"/>
      <c r="L421" s="316"/>
      <c r="M421" s="316"/>
      <c r="N421" s="316"/>
    </row>
    <row r="422" spans="2:14">
      <c r="B422" s="316"/>
      <c r="C422" s="316"/>
      <c r="D422" s="316"/>
      <c r="E422" s="316"/>
      <c r="F422" s="316"/>
      <c r="G422" s="316"/>
      <c r="H422" s="316"/>
      <c r="I422" s="316"/>
      <c r="J422" s="316"/>
      <c r="K422" s="316"/>
      <c r="L422" s="316"/>
      <c r="M422" s="316"/>
      <c r="N422" s="316"/>
    </row>
    <row r="423" spans="2:14">
      <c r="B423" s="316"/>
      <c r="C423" s="316"/>
      <c r="D423" s="316"/>
      <c r="E423" s="316"/>
      <c r="F423" s="316"/>
      <c r="G423" s="316"/>
      <c r="H423" s="316"/>
      <c r="I423" s="316"/>
      <c r="J423" s="316"/>
      <c r="K423" s="316"/>
      <c r="L423" s="316"/>
      <c r="M423" s="316"/>
      <c r="N423" s="316"/>
    </row>
    <row r="424" spans="2:14">
      <c r="B424" s="316"/>
      <c r="C424" s="316"/>
      <c r="D424" s="316"/>
      <c r="E424" s="316"/>
      <c r="F424" s="316"/>
      <c r="G424" s="316"/>
      <c r="H424" s="316"/>
      <c r="I424" s="316"/>
      <c r="J424" s="316"/>
      <c r="K424" s="316"/>
      <c r="L424" s="316"/>
      <c r="M424" s="316"/>
      <c r="N424" s="316"/>
    </row>
    <row r="425" spans="2:14">
      <c r="B425" s="316"/>
      <c r="C425" s="316"/>
      <c r="D425" s="316"/>
      <c r="E425" s="316"/>
      <c r="F425" s="316"/>
      <c r="G425" s="316"/>
      <c r="H425" s="316"/>
      <c r="I425" s="316"/>
      <c r="J425" s="316"/>
      <c r="K425" s="316"/>
      <c r="L425" s="316"/>
      <c r="M425" s="316"/>
      <c r="N425" s="316"/>
    </row>
    <row r="426" spans="2:14">
      <c r="B426" s="316"/>
      <c r="C426" s="316"/>
      <c r="D426" s="316"/>
      <c r="E426" s="316"/>
      <c r="F426" s="316"/>
      <c r="G426" s="316"/>
      <c r="H426" s="316"/>
      <c r="I426" s="316"/>
      <c r="J426" s="316"/>
      <c r="K426" s="316"/>
      <c r="L426" s="316"/>
      <c r="M426" s="316"/>
      <c r="N426" s="316"/>
    </row>
    <row r="427" spans="2:14">
      <c r="B427" s="316"/>
      <c r="C427" s="316"/>
      <c r="D427" s="316"/>
      <c r="E427" s="316"/>
      <c r="F427" s="316"/>
      <c r="G427" s="316"/>
      <c r="H427" s="316"/>
      <c r="I427" s="316"/>
      <c r="J427" s="316"/>
      <c r="K427" s="316"/>
      <c r="L427" s="316"/>
      <c r="M427" s="316"/>
      <c r="N427" s="316"/>
    </row>
    <row r="428" spans="2:14">
      <c r="B428" s="316"/>
      <c r="C428" s="316"/>
      <c r="D428" s="316"/>
      <c r="E428" s="316"/>
      <c r="F428" s="316"/>
      <c r="G428" s="316"/>
      <c r="H428" s="316"/>
      <c r="I428" s="316"/>
      <c r="J428" s="316"/>
      <c r="K428" s="316"/>
      <c r="L428" s="316"/>
      <c r="M428" s="316"/>
      <c r="N428" s="316"/>
    </row>
    <row r="429" spans="2:14">
      <c r="B429" s="316"/>
      <c r="C429" s="316"/>
      <c r="D429" s="316"/>
      <c r="E429" s="316"/>
      <c r="F429" s="316"/>
      <c r="G429" s="316"/>
      <c r="H429" s="316"/>
      <c r="I429" s="316"/>
      <c r="J429" s="316"/>
      <c r="K429" s="316"/>
      <c r="L429" s="316"/>
      <c r="M429" s="316"/>
      <c r="N429" s="316"/>
    </row>
    <row r="430" spans="2:14">
      <c r="B430" s="316"/>
      <c r="C430" s="316"/>
      <c r="D430" s="316"/>
      <c r="E430" s="316"/>
      <c r="F430" s="316"/>
      <c r="G430" s="316"/>
      <c r="H430" s="316"/>
      <c r="I430" s="316"/>
      <c r="J430" s="316"/>
      <c r="K430" s="316"/>
      <c r="L430" s="316"/>
      <c r="M430" s="316"/>
      <c r="N430" s="316"/>
    </row>
    <row r="431" spans="2:14">
      <c r="B431" s="316"/>
      <c r="C431" s="316"/>
      <c r="D431" s="316"/>
      <c r="E431" s="316"/>
      <c r="F431" s="316"/>
      <c r="G431" s="316"/>
      <c r="H431" s="316"/>
      <c r="I431" s="316"/>
      <c r="J431" s="316"/>
      <c r="K431" s="316"/>
      <c r="L431" s="316"/>
      <c r="M431" s="316"/>
      <c r="N431" s="316"/>
    </row>
    <row r="432" spans="2:14">
      <c r="B432" s="316"/>
      <c r="C432" s="316"/>
      <c r="D432" s="316"/>
      <c r="E432" s="316"/>
      <c r="F432" s="316"/>
      <c r="G432" s="316"/>
      <c r="H432" s="316"/>
      <c r="I432" s="316"/>
      <c r="J432" s="316"/>
      <c r="K432" s="316"/>
      <c r="L432" s="316"/>
      <c r="M432" s="316"/>
      <c r="N432" s="316"/>
    </row>
    <row r="433" spans="2:14">
      <c r="B433" s="316"/>
      <c r="C433" s="316"/>
      <c r="D433" s="316"/>
      <c r="E433" s="316"/>
      <c r="F433" s="316"/>
      <c r="G433" s="316"/>
      <c r="H433" s="316"/>
      <c r="I433" s="316"/>
      <c r="J433" s="316"/>
      <c r="K433" s="316"/>
      <c r="L433" s="316"/>
      <c r="M433" s="316"/>
      <c r="N433" s="316"/>
    </row>
    <row r="434" spans="2:14">
      <c r="B434" s="316"/>
      <c r="C434" s="316"/>
      <c r="D434" s="316"/>
      <c r="E434" s="316"/>
      <c r="F434" s="316"/>
      <c r="G434" s="316"/>
      <c r="H434" s="316"/>
      <c r="I434" s="316"/>
      <c r="J434" s="316"/>
      <c r="K434" s="316"/>
      <c r="L434" s="316"/>
      <c r="M434" s="316"/>
      <c r="N434" s="316"/>
    </row>
    <row r="435" spans="2:14">
      <c r="B435" s="316"/>
      <c r="C435" s="316"/>
      <c r="D435" s="316"/>
      <c r="E435" s="316"/>
      <c r="F435" s="316"/>
      <c r="G435" s="316"/>
      <c r="H435" s="316"/>
      <c r="I435" s="316"/>
      <c r="J435" s="316"/>
      <c r="K435" s="316"/>
      <c r="L435" s="316"/>
      <c r="M435" s="316"/>
      <c r="N435" s="316"/>
    </row>
    <row r="436" spans="2:14">
      <c r="B436" s="316"/>
      <c r="C436" s="316"/>
      <c r="D436" s="316"/>
      <c r="E436" s="316"/>
      <c r="F436" s="316"/>
      <c r="G436" s="316"/>
      <c r="H436" s="316"/>
      <c r="I436" s="316"/>
      <c r="J436" s="316"/>
      <c r="K436" s="316"/>
      <c r="L436" s="316"/>
      <c r="M436" s="316"/>
      <c r="N436" s="316"/>
    </row>
    <row r="437" spans="2:14">
      <c r="B437" s="316"/>
      <c r="C437" s="316"/>
      <c r="D437" s="316"/>
      <c r="E437" s="316"/>
      <c r="F437" s="316"/>
      <c r="G437" s="316"/>
      <c r="H437" s="316"/>
      <c r="I437" s="316"/>
      <c r="J437" s="316"/>
      <c r="K437" s="316"/>
      <c r="L437" s="316"/>
      <c r="M437" s="316"/>
      <c r="N437" s="316"/>
    </row>
    <row r="438" spans="2:14">
      <c r="B438" s="316"/>
      <c r="C438" s="316"/>
      <c r="D438" s="316"/>
      <c r="E438" s="316"/>
      <c r="F438" s="316"/>
      <c r="G438" s="316"/>
      <c r="H438" s="316"/>
      <c r="I438" s="316"/>
      <c r="J438" s="316"/>
      <c r="K438" s="316"/>
      <c r="L438" s="316"/>
      <c r="M438" s="316"/>
      <c r="N438" s="316"/>
    </row>
  </sheetData>
  <sortState ref="B85:N96">
    <sortCondition ref="B85:B96"/>
  </sortState>
  <mergeCells count="10">
    <mergeCell ref="B102:B103"/>
    <mergeCell ref="C102:O102"/>
    <mergeCell ref="B64:B65"/>
    <mergeCell ref="B83:B84"/>
    <mergeCell ref="B26:B27"/>
    <mergeCell ref="B45:B46"/>
    <mergeCell ref="C64:O64"/>
    <mergeCell ref="C83:O83"/>
    <mergeCell ref="C26:O26"/>
    <mergeCell ref="C45:O4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24E2-7FD8-4C13-97A7-E34E6AA7791B}">
  <sheetPr>
    <tabColor rgb="FF008000"/>
  </sheetPr>
  <dimension ref="A1:K51"/>
  <sheetViews>
    <sheetView showGridLines="0" zoomScale="85" zoomScaleNormal="85" workbookViewId="0"/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716</v>
      </c>
      <c r="B12" s="658"/>
      <c r="C12" s="658"/>
      <c r="D12" s="658"/>
      <c r="E12" s="658"/>
      <c r="F12" s="659"/>
      <c r="G12" s="657" t="s">
        <v>717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/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101"/>
      <c r="H26" s="30"/>
      <c r="I26" s="39"/>
      <c r="J26" s="39"/>
      <c r="K26" s="91"/>
    </row>
    <row r="27" spans="1:11" ht="23.25" customHeight="1" thickBot="1">
      <c r="A27" s="105" t="s">
        <v>11</v>
      </c>
      <c r="B27" s="95"/>
      <c r="C27" s="96"/>
      <c r="D27" s="97"/>
      <c r="E27" s="97"/>
      <c r="F27" s="98"/>
      <c r="G27" s="105" t="s">
        <v>11</v>
      </c>
      <c r="H27" s="102"/>
      <c r="I27" s="103"/>
      <c r="J27" s="103"/>
      <c r="K27" s="104"/>
    </row>
    <row r="28" spans="1:11" ht="50.1" customHeight="1" thickBot="1">
      <c r="A28" s="657" t="s">
        <v>718</v>
      </c>
      <c r="B28" s="658"/>
      <c r="C28" s="658"/>
      <c r="D28" s="658"/>
      <c r="E28" s="658"/>
      <c r="F28" s="659"/>
      <c r="G28" s="657" t="s">
        <v>720</v>
      </c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9"/>
      <c r="G29" s="86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91"/>
      <c r="G30" s="90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91"/>
      <c r="G31" s="90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91"/>
      <c r="G32" s="90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91"/>
      <c r="G33" s="90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91"/>
      <c r="G34" s="90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91"/>
      <c r="G35" s="90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91"/>
      <c r="G36" s="90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91"/>
      <c r="G37" s="90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91"/>
      <c r="G38" s="90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92"/>
      <c r="G39" s="99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93"/>
      <c r="G40" s="100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94"/>
      <c r="G41" s="101"/>
      <c r="H41" s="30"/>
      <c r="I41" s="39"/>
      <c r="J41" s="39"/>
      <c r="K41" s="91"/>
    </row>
    <row r="42" spans="1:11" ht="23.25" customHeight="1">
      <c r="A42" s="637" t="s">
        <v>11</v>
      </c>
      <c r="B42" s="42"/>
      <c r="C42" s="26"/>
      <c r="D42" s="27"/>
      <c r="E42" s="27"/>
      <c r="F42" s="94"/>
      <c r="G42" s="637" t="s">
        <v>11</v>
      </c>
      <c r="H42" s="30"/>
      <c r="I42" s="39"/>
      <c r="J42" s="39"/>
      <c r="K42" s="91"/>
    </row>
    <row r="43" spans="1:11" ht="32.25" customHeight="1" thickBot="1">
      <c r="A43" s="105" t="s">
        <v>719</v>
      </c>
      <c r="B43" s="95"/>
      <c r="C43" s="96"/>
      <c r="D43" s="97"/>
      <c r="E43" s="97"/>
      <c r="F43" s="98"/>
      <c r="G43" s="693" t="s">
        <v>721</v>
      </c>
      <c r="H43" s="694"/>
      <c r="I43" s="694"/>
      <c r="J43" s="694"/>
      <c r="K43" s="695"/>
    </row>
    <row r="44" spans="1:11" ht="23.25" customHeight="1"/>
    <row r="45" spans="1:11" ht="23.25" customHeight="1"/>
    <row r="46" spans="1:11" ht="23.25" customHeight="1"/>
    <row r="47" spans="1:11" ht="23.25" customHeight="1"/>
    <row r="48" spans="1:11" ht="23.25" customHeight="1"/>
    <row r="49" ht="23.25" customHeight="1"/>
    <row r="50" ht="23.25" customHeight="1"/>
    <row r="51" ht="23.25" customHeight="1"/>
  </sheetData>
  <mergeCells count="5">
    <mergeCell ref="A12:F12"/>
    <mergeCell ref="G12:K12"/>
    <mergeCell ref="A28:F28"/>
    <mergeCell ref="G28:K28"/>
    <mergeCell ref="G43:K4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8F8F6-1EE0-43E2-916B-CD86AA57E70E}">
  <sheetPr codeName="Planilha4">
    <tabColor rgb="FF008000"/>
  </sheetPr>
  <dimension ref="A1:K232"/>
  <sheetViews>
    <sheetView showGridLines="0" zoomScale="85" zoomScaleNormal="85" workbookViewId="0">
      <selection activeCell="G12" sqref="G12:K12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130</v>
      </c>
      <c r="B12" s="658"/>
      <c r="C12" s="658"/>
      <c r="D12" s="658"/>
      <c r="E12" s="658"/>
      <c r="F12" s="659"/>
      <c r="G12" s="657" t="s">
        <v>131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/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101"/>
      <c r="H26" s="30"/>
      <c r="I26" s="39"/>
      <c r="J26" s="39"/>
      <c r="K26" s="91"/>
    </row>
    <row r="27" spans="1:11" ht="23.25" customHeight="1" thickBot="1">
      <c r="A27" s="105" t="s">
        <v>11</v>
      </c>
      <c r="B27" s="95"/>
      <c r="C27" s="96"/>
      <c r="D27" s="97"/>
      <c r="E27" s="97"/>
      <c r="F27" s="98"/>
      <c r="G27" s="105" t="s">
        <v>11</v>
      </c>
      <c r="H27" s="102"/>
      <c r="I27" s="103"/>
      <c r="J27" s="103"/>
      <c r="K27" s="104"/>
    </row>
    <row r="28" spans="1:11" ht="50.1" customHeight="1" thickBot="1">
      <c r="A28" s="657" t="s">
        <v>132</v>
      </c>
      <c r="B28" s="658"/>
      <c r="C28" s="658"/>
      <c r="D28" s="658"/>
      <c r="E28" s="658"/>
      <c r="F28" s="659"/>
      <c r="G28" s="657" t="s">
        <v>133</v>
      </c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9"/>
      <c r="G29" s="86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91"/>
      <c r="G30" s="90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91"/>
      <c r="G31" s="90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91"/>
      <c r="G32" s="90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91"/>
      <c r="G33" s="90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91"/>
      <c r="G34" s="90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91"/>
      <c r="G35" s="90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91"/>
      <c r="G36" s="90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91"/>
      <c r="G37" s="90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91"/>
      <c r="G38" s="90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92"/>
      <c r="G39" s="99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93"/>
      <c r="G40" s="100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94"/>
      <c r="G41" s="101"/>
      <c r="H41" s="30"/>
      <c r="I41" s="39"/>
      <c r="J41" s="39"/>
      <c r="K41" s="91"/>
    </row>
    <row r="42" spans="1:11" ht="23.25" customHeight="1">
      <c r="A42" s="90"/>
      <c r="B42" s="42"/>
      <c r="C42" s="26"/>
      <c r="D42" s="27"/>
      <c r="E42" s="27"/>
      <c r="F42" s="94"/>
      <c r="G42" s="101"/>
      <c r="H42" s="30"/>
      <c r="I42" s="39"/>
      <c r="J42" s="39"/>
      <c r="K42" s="91"/>
    </row>
    <row r="43" spans="1:11" ht="23.25" customHeight="1" thickBot="1">
      <c r="A43" s="105" t="s">
        <v>11</v>
      </c>
      <c r="B43" s="95"/>
      <c r="C43" s="96"/>
      <c r="D43" s="97"/>
      <c r="E43" s="97"/>
      <c r="F43" s="98"/>
      <c r="G43" s="105" t="s">
        <v>11</v>
      </c>
      <c r="H43" s="102"/>
      <c r="I43" s="103"/>
      <c r="J43" s="103"/>
      <c r="K43" s="104"/>
    </row>
    <row r="44" spans="1:11" ht="50.1" customHeight="1" thickBot="1">
      <c r="A44" s="657" t="s">
        <v>522</v>
      </c>
      <c r="B44" s="658"/>
      <c r="C44" s="658"/>
      <c r="D44" s="658"/>
      <c r="E44" s="658"/>
      <c r="F44" s="659"/>
      <c r="G44" s="657" t="s">
        <v>134</v>
      </c>
      <c r="H44" s="658"/>
      <c r="I44" s="658"/>
      <c r="J44" s="658"/>
      <c r="K44" s="659"/>
    </row>
    <row r="45" spans="1:11" ht="23.25" customHeight="1">
      <c r="A45" s="86"/>
      <c r="B45" s="87"/>
      <c r="C45" s="87"/>
      <c r="D45" s="87"/>
      <c r="E45" s="88"/>
      <c r="F45" s="89"/>
      <c r="G45" s="86"/>
      <c r="H45" s="88"/>
      <c r="I45" s="88"/>
      <c r="J45" s="88"/>
      <c r="K45" s="89"/>
    </row>
    <row r="46" spans="1:11" ht="23.25" customHeight="1">
      <c r="A46" s="90"/>
      <c r="B46" s="85"/>
      <c r="C46" s="34"/>
      <c r="D46" s="34"/>
      <c r="E46" s="39"/>
      <c r="F46" s="91"/>
      <c r="G46" s="90"/>
      <c r="H46" s="39"/>
      <c r="I46" s="39"/>
      <c r="J46" s="39"/>
      <c r="K46" s="91"/>
    </row>
    <row r="47" spans="1:11" ht="23.25" customHeight="1">
      <c r="A47" s="90"/>
      <c r="B47" s="35"/>
      <c r="C47" s="36"/>
      <c r="D47" s="36"/>
      <c r="E47" s="39"/>
      <c r="F47" s="91"/>
      <c r="G47" s="90"/>
      <c r="H47" s="39"/>
      <c r="I47" s="39"/>
      <c r="J47" s="39"/>
      <c r="K47" s="91"/>
    </row>
    <row r="48" spans="1:11" ht="23.25" customHeight="1">
      <c r="A48" s="90"/>
      <c r="B48" s="37"/>
      <c r="C48" s="36"/>
      <c r="D48" s="36"/>
      <c r="E48" s="39"/>
      <c r="F48" s="91"/>
      <c r="G48" s="90"/>
      <c r="H48" s="39"/>
      <c r="I48" s="39"/>
      <c r="J48" s="39"/>
      <c r="K48" s="91"/>
    </row>
    <row r="49" spans="1:11" ht="23.25" customHeight="1">
      <c r="A49" s="90"/>
      <c r="B49" s="34"/>
      <c r="C49" s="36"/>
      <c r="D49" s="36"/>
      <c r="E49" s="39"/>
      <c r="F49" s="91"/>
      <c r="G49" s="90"/>
      <c r="H49" s="39"/>
      <c r="I49" s="39"/>
      <c r="J49" s="39"/>
      <c r="K49" s="91"/>
    </row>
    <row r="50" spans="1:11" ht="23.25" customHeight="1">
      <c r="A50" s="90"/>
      <c r="B50" s="34"/>
      <c r="C50" s="36"/>
      <c r="D50" s="36"/>
      <c r="E50" s="39"/>
      <c r="F50" s="91"/>
      <c r="G50" s="90"/>
      <c r="H50" s="39"/>
      <c r="I50" s="39"/>
      <c r="J50" s="39"/>
      <c r="K50" s="91"/>
    </row>
    <row r="51" spans="1:11" ht="23.25" customHeight="1">
      <c r="A51" s="90"/>
      <c r="B51" s="34"/>
      <c r="C51" s="34"/>
      <c r="D51" s="34"/>
      <c r="E51" s="39"/>
      <c r="F51" s="91"/>
      <c r="G51" s="90"/>
      <c r="H51" s="39"/>
      <c r="I51" s="39"/>
      <c r="J51" s="39"/>
      <c r="K51" s="91"/>
    </row>
    <row r="52" spans="1:11" ht="23.25" customHeight="1">
      <c r="A52" s="90"/>
      <c r="B52" s="20"/>
      <c r="C52" s="38"/>
      <c r="D52" s="38"/>
      <c r="E52" s="39"/>
      <c r="F52" s="91"/>
      <c r="G52" s="90"/>
      <c r="H52" s="39"/>
      <c r="I52" s="39"/>
      <c r="J52" s="39"/>
      <c r="K52" s="91"/>
    </row>
    <row r="53" spans="1:11" ht="23.25" customHeight="1">
      <c r="A53" s="90"/>
      <c r="B53" s="39"/>
      <c r="C53" s="39"/>
      <c r="D53" s="39"/>
      <c r="E53" s="39"/>
      <c r="F53" s="91"/>
      <c r="G53" s="90"/>
      <c r="H53" s="39"/>
      <c r="I53" s="39"/>
      <c r="J53" s="39"/>
      <c r="K53" s="91"/>
    </row>
    <row r="54" spans="1:11" ht="23.25" customHeight="1">
      <c r="A54" s="90"/>
      <c r="B54" s="39"/>
      <c r="C54" s="39"/>
      <c r="D54" s="39"/>
      <c r="E54" s="39"/>
      <c r="F54" s="91"/>
      <c r="G54" s="90"/>
      <c r="H54" s="39"/>
      <c r="I54" s="39"/>
      <c r="J54" s="39"/>
      <c r="K54" s="91"/>
    </row>
    <row r="55" spans="1:11" ht="23.25" customHeight="1">
      <c r="A55" s="90"/>
      <c r="B55" s="40"/>
      <c r="C55" s="41"/>
      <c r="D55" s="42"/>
      <c r="E55" s="43"/>
      <c r="F55" s="92"/>
      <c r="G55" s="99"/>
      <c r="H55" s="44"/>
      <c r="I55" s="39"/>
      <c r="J55" s="39"/>
      <c r="K55" s="91"/>
    </row>
    <row r="56" spans="1:11" ht="23.25" customHeight="1">
      <c r="A56" s="90"/>
      <c r="B56" s="45"/>
      <c r="C56" s="46"/>
      <c r="D56" s="46"/>
      <c r="E56" s="46"/>
      <c r="F56" s="93"/>
      <c r="G56" s="100"/>
      <c r="H56" s="46"/>
      <c r="I56" s="39"/>
      <c r="J56" s="39"/>
      <c r="K56" s="91"/>
    </row>
    <row r="57" spans="1:11" ht="23.25" customHeight="1">
      <c r="A57" s="90"/>
      <c r="B57" s="42"/>
      <c r="C57" s="26"/>
      <c r="D57" s="27"/>
      <c r="E57" s="27"/>
      <c r="F57" s="94"/>
      <c r="G57" s="101"/>
      <c r="H57" s="30"/>
      <c r="I57" s="39"/>
      <c r="J57" s="39"/>
      <c r="K57" s="91"/>
    </row>
    <row r="58" spans="1:11" ht="23.25" customHeight="1">
      <c r="A58" s="90"/>
      <c r="B58" s="42"/>
      <c r="C58" s="26"/>
      <c r="D58" s="27"/>
      <c r="E58" s="27"/>
      <c r="F58" s="94"/>
      <c r="G58" s="101"/>
      <c r="H58" s="30"/>
      <c r="I58" s="39"/>
      <c r="J58" s="39"/>
      <c r="K58" s="91"/>
    </row>
    <row r="59" spans="1:11" ht="23.25" customHeight="1" thickBot="1">
      <c r="A59" s="95" t="s">
        <v>11</v>
      </c>
      <c r="B59" s="95"/>
      <c r="C59" s="96"/>
      <c r="D59" s="97"/>
      <c r="E59" s="97"/>
      <c r="F59" s="98"/>
      <c r="G59" s="105" t="s">
        <v>11</v>
      </c>
      <c r="H59" s="102"/>
      <c r="I59" s="103"/>
      <c r="J59" s="103"/>
      <c r="K59" s="104"/>
    </row>
    <row r="60" spans="1:11" ht="50.1" customHeight="1" thickBot="1">
      <c r="A60" s="657" t="s">
        <v>580</v>
      </c>
      <c r="B60" s="658"/>
      <c r="C60" s="658"/>
      <c r="D60" s="658"/>
      <c r="E60" s="658"/>
      <c r="F60" s="659"/>
      <c r="G60" s="657" t="s">
        <v>581</v>
      </c>
      <c r="H60" s="658"/>
      <c r="I60" s="658"/>
      <c r="J60" s="658"/>
      <c r="K60" s="659"/>
    </row>
    <row r="61" spans="1:11" ht="23.25" customHeight="1">
      <c r="A61" s="86"/>
      <c r="B61" s="87"/>
      <c r="C61" s="87"/>
      <c r="D61" s="87"/>
      <c r="E61" s="88"/>
      <c r="F61" s="89"/>
      <c r="G61" s="86"/>
      <c r="H61" s="88"/>
      <c r="I61" s="88"/>
      <c r="J61" s="88"/>
      <c r="K61" s="89"/>
    </row>
    <row r="62" spans="1:11" ht="23.25" customHeight="1">
      <c r="A62" s="90"/>
      <c r="B62" s="85"/>
      <c r="C62" s="34"/>
      <c r="D62" s="34"/>
      <c r="E62" s="39"/>
      <c r="F62" s="91"/>
      <c r="G62" s="90"/>
      <c r="H62" s="39"/>
      <c r="I62" s="39"/>
      <c r="J62" s="39"/>
      <c r="K62" s="91"/>
    </row>
    <row r="63" spans="1:11" ht="23.25" customHeight="1">
      <c r="A63" s="90"/>
      <c r="B63" s="35"/>
      <c r="C63" s="36"/>
      <c r="D63" s="36"/>
      <c r="E63" s="39"/>
      <c r="F63" s="91"/>
      <c r="G63" s="90"/>
      <c r="H63" s="39"/>
      <c r="I63" s="39"/>
      <c r="J63" s="39"/>
      <c r="K63" s="91"/>
    </row>
    <row r="64" spans="1:11" ht="23.25" customHeight="1">
      <c r="A64" s="90"/>
      <c r="B64" s="37"/>
      <c r="C64" s="36"/>
      <c r="D64" s="36"/>
      <c r="E64" s="39"/>
      <c r="F64" s="91"/>
      <c r="G64" s="90"/>
      <c r="H64" s="39"/>
      <c r="I64" s="39"/>
      <c r="J64" s="39"/>
      <c r="K64" s="91"/>
    </row>
    <row r="65" spans="1:11" ht="23.25" customHeight="1">
      <c r="A65" s="90"/>
      <c r="B65" s="34"/>
      <c r="C65" s="36"/>
      <c r="D65" s="36"/>
      <c r="E65" s="39"/>
      <c r="F65" s="91"/>
      <c r="G65" s="90"/>
      <c r="H65" s="39"/>
      <c r="I65" s="39"/>
      <c r="J65" s="39"/>
      <c r="K65" s="91"/>
    </row>
    <row r="66" spans="1:11" ht="23.25" customHeight="1">
      <c r="A66" s="90"/>
      <c r="B66" s="34"/>
      <c r="C66" s="36"/>
      <c r="D66" s="36"/>
      <c r="E66" s="39"/>
      <c r="F66" s="91"/>
      <c r="G66" s="90"/>
      <c r="H66" s="39"/>
      <c r="I66" s="39"/>
      <c r="J66" s="39"/>
      <c r="K66" s="91"/>
    </row>
    <row r="67" spans="1:11" ht="23.25" customHeight="1">
      <c r="A67" s="90"/>
      <c r="B67" s="34"/>
      <c r="C67" s="34"/>
      <c r="D67" s="34"/>
      <c r="E67" s="39"/>
      <c r="F67" s="91"/>
      <c r="G67" s="90"/>
      <c r="H67" s="39"/>
      <c r="I67" s="39"/>
      <c r="J67" s="39"/>
      <c r="K67" s="91"/>
    </row>
    <row r="68" spans="1:11" ht="23.25" customHeight="1">
      <c r="A68" s="90"/>
      <c r="B68" s="20"/>
      <c r="C68" s="38"/>
      <c r="D68" s="38"/>
      <c r="E68" s="39"/>
      <c r="F68" s="91"/>
      <c r="G68" s="90"/>
      <c r="H68" s="39"/>
      <c r="I68" s="39"/>
      <c r="J68" s="39"/>
      <c r="K68" s="91"/>
    </row>
    <row r="69" spans="1:11" ht="23.25" customHeight="1">
      <c r="A69" s="90"/>
      <c r="B69" s="39"/>
      <c r="C69" s="39"/>
      <c r="D69" s="39"/>
      <c r="E69" s="39"/>
      <c r="F69" s="91"/>
      <c r="G69" s="90"/>
      <c r="H69" s="39"/>
      <c r="I69" s="39"/>
      <c r="J69" s="39"/>
      <c r="K69" s="91"/>
    </row>
    <row r="70" spans="1:11" ht="23.25" customHeight="1">
      <c r="A70" s="90"/>
      <c r="B70" s="39"/>
      <c r="C70" s="39"/>
      <c r="D70" s="39"/>
      <c r="E70" s="39"/>
      <c r="F70" s="91"/>
      <c r="G70" s="90"/>
      <c r="H70" s="39"/>
      <c r="I70" s="39"/>
      <c r="J70" s="39"/>
      <c r="K70" s="91"/>
    </row>
    <row r="71" spans="1:11" ht="23.25" customHeight="1">
      <c r="A71" s="90"/>
      <c r="B71" s="40"/>
      <c r="C71" s="41"/>
      <c r="D71" s="42"/>
      <c r="E71" s="43"/>
      <c r="F71" s="92"/>
      <c r="G71" s="99"/>
      <c r="H71" s="44"/>
      <c r="I71" s="39"/>
      <c r="J71" s="39"/>
      <c r="K71" s="91"/>
    </row>
    <row r="72" spans="1:11" ht="23.25" customHeight="1">
      <c r="A72" s="90"/>
      <c r="B72" s="45"/>
      <c r="C72" s="46"/>
      <c r="D72" s="46"/>
      <c r="E72" s="46"/>
      <c r="F72" s="93"/>
      <c r="G72" s="100"/>
      <c r="H72" s="46"/>
      <c r="I72" s="39"/>
      <c r="J72" s="39"/>
      <c r="K72" s="91"/>
    </row>
    <row r="73" spans="1:11" ht="23.25" customHeight="1">
      <c r="A73" s="90"/>
      <c r="B73" s="42"/>
      <c r="C73" s="26"/>
      <c r="D73" s="27"/>
      <c r="E73" s="27"/>
      <c r="F73" s="94"/>
      <c r="G73" s="101"/>
      <c r="H73" s="30"/>
      <c r="I73" s="39"/>
      <c r="J73" s="39"/>
      <c r="K73" s="91"/>
    </row>
    <row r="74" spans="1:11" ht="23.25" customHeight="1">
      <c r="A74" s="90"/>
      <c r="B74" s="42"/>
      <c r="C74" s="26"/>
      <c r="D74" s="27"/>
      <c r="E74" s="27"/>
      <c r="F74" s="94"/>
      <c r="G74" s="101"/>
      <c r="H74" s="30"/>
      <c r="I74" s="39"/>
      <c r="J74" s="39"/>
      <c r="K74" s="91"/>
    </row>
    <row r="75" spans="1:11" ht="23.25" customHeight="1" thickBot="1">
      <c r="A75" s="95" t="s">
        <v>11</v>
      </c>
      <c r="B75" s="95"/>
      <c r="C75" s="96"/>
      <c r="D75" s="97"/>
      <c r="E75" s="97"/>
      <c r="F75" s="98"/>
      <c r="G75" s="105" t="s">
        <v>11</v>
      </c>
      <c r="H75" s="102"/>
      <c r="I75" s="103"/>
      <c r="J75" s="103"/>
      <c r="K75" s="104"/>
    </row>
    <row r="76" spans="1:11" ht="50.1" customHeight="1" thickBot="1">
      <c r="A76" s="657" t="s">
        <v>135</v>
      </c>
      <c r="B76" s="658"/>
      <c r="C76" s="658"/>
      <c r="D76" s="658"/>
      <c r="E76" s="658"/>
      <c r="F76" s="659"/>
      <c r="G76" s="657" t="s">
        <v>582</v>
      </c>
      <c r="H76" s="658"/>
      <c r="I76" s="658"/>
      <c r="J76" s="658"/>
      <c r="K76" s="659"/>
    </row>
    <row r="77" spans="1:11" ht="23.25" customHeight="1">
      <c r="A77" s="86"/>
      <c r="B77" s="87"/>
      <c r="C77" s="87"/>
      <c r="D77" s="87"/>
      <c r="E77" s="88"/>
      <c r="F77" s="89"/>
      <c r="G77" s="86"/>
      <c r="H77" s="88"/>
      <c r="I77" s="88"/>
      <c r="J77" s="88"/>
      <c r="K77" s="89"/>
    </row>
    <row r="78" spans="1:11" ht="23.25" customHeight="1">
      <c r="A78" s="90"/>
      <c r="B78" s="85"/>
      <c r="C78" s="34"/>
      <c r="D78" s="34"/>
      <c r="E78" s="39"/>
      <c r="F78" s="91"/>
      <c r="G78" s="90"/>
      <c r="H78" s="39"/>
      <c r="I78" s="39"/>
      <c r="J78" s="39"/>
      <c r="K78" s="91"/>
    </row>
    <row r="79" spans="1:11" ht="23.25" customHeight="1">
      <c r="A79" s="90"/>
      <c r="B79" s="35"/>
      <c r="C79" s="36"/>
      <c r="D79" s="36"/>
      <c r="E79" s="39"/>
      <c r="F79" s="91"/>
      <c r="G79" s="90"/>
      <c r="H79" s="39"/>
      <c r="I79" s="39"/>
      <c r="J79" s="39"/>
      <c r="K79" s="91"/>
    </row>
    <row r="80" spans="1:11" ht="23.25" customHeight="1">
      <c r="A80" s="90"/>
      <c r="B80" s="37"/>
      <c r="C80" s="36"/>
      <c r="D80" s="36"/>
      <c r="E80" s="39"/>
      <c r="F80" s="91"/>
      <c r="G80" s="90"/>
      <c r="H80" s="39"/>
      <c r="I80" s="39"/>
      <c r="J80" s="39"/>
      <c r="K80" s="91"/>
    </row>
    <row r="81" spans="1:11" ht="23.25" customHeight="1">
      <c r="A81" s="90"/>
      <c r="B81" s="34"/>
      <c r="C81" s="36"/>
      <c r="D81" s="36"/>
      <c r="E81" s="39"/>
      <c r="F81" s="91"/>
      <c r="G81" s="90"/>
      <c r="H81" s="39"/>
      <c r="I81" s="39"/>
      <c r="J81" s="39"/>
      <c r="K81" s="91"/>
    </row>
    <row r="82" spans="1:11" ht="23.25" customHeight="1">
      <c r="A82" s="90"/>
      <c r="B82" s="34"/>
      <c r="C82" s="36"/>
      <c r="D82" s="36"/>
      <c r="E82" s="39"/>
      <c r="F82" s="91"/>
      <c r="G82" s="90"/>
      <c r="H82" s="39"/>
      <c r="I82" s="39"/>
      <c r="J82" s="39"/>
      <c r="K82" s="91"/>
    </row>
    <row r="83" spans="1:11" ht="23.25" customHeight="1">
      <c r="A83" s="90"/>
      <c r="B83" s="34"/>
      <c r="C83" s="34"/>
      <c r="D83" s="34"/>
      <c r="E83" s="39"/>
      <c r="F83" s="91"/>
      <c r="G83" s="90"/>
      <c r="H83" s="39"/>
      <c r="I83" s="39"/>
      <c r="J83" s="39"/>
      <c r="K83" s="91"/>
    </row>
    <row r="84" spans="1:11" ht="23.25" customHeight="1">
      <c r="A84" s="90"/>
      <c r="B84" s="20"/>
      <c r="C84" s="38"/>
      <c r="D84" s="38"/>
      <c r="E84" s="39"/>
      <c r="F84" s="91"/>
      <c r="G84" s="90"/>
      <c r="H84" s="39"/>
      <c r="I84" s="39"/>
      <c r="J84" s="39"/>
      <c r="K84" s="91"/>
    </row>
    <row r="85" spans="1:11" ht="23.25" customHeight="1">
      <c r="A85" s="90"/>
      <c r="B85" s="39"/>
      <c r="C85" s="39"/>
      <c r="D85" s="39"/>
      <c r="E85" s="39"/>
      <c r="F85" s="91"/>
      <c r="G85" s="90"/>
      <c r="H85" s="39"/>
      <c r="I85" s="39"/>
      <c r="J85" s="39"/>
      <c r="K85" s="91"/>
    </row>
    <row r="86" spans="1:11" ht="23.25" customHeight="1">
      <c r="A86" s="90"/>
      <c r="B86" s="39"/>
      <c r="C86" s="39"/>
      <c r="D86" s="39"/>
      <c r="E86" s="39"/>
      <c r="F86" s="91"/>
      <c r="G86" s="90"/>
      <c r="H86" s="39"/>
      <c r="I86" s="39"/>
      <c r="J86" s="39"/>
      <c r="K86" s="91"/>
    </row>
    <row r="87" spans="1:11" ht="23.25" customHeight="1">
      <c r="A87" s="90"/>
      <c r="B87" s="40"/>
      <c r="C87" s="41"/>
      <c r="D87" s="42"/>
      <c r="E87" s="43"/>
      <c r="F87" s="92"/>
      <c r="G87" s="99"/>
      <c r="H87" s="44"/>
      <c r="I87" s="39"/>
      <c r="J87" s="39"/>
      <c r="K87" s="91"/>
    </row>
    <row r="88" spans="1:11" ht="23.25" customHeight="1">
      <c r="A88" s="90"/>
      <c r="B88" s="45"/>
      <c r="C88" s="46"/>
      <c r="D88" s="46"/>
      <c r="E88" s="46"/>
      <c r="F88" s="93"/>
      <c r="G88" s="100"/>
      <c r="H88" s="46"/>
      <c r="I88" s="39"/>
      <c r="J88" s="39"/>
      <c r="K88" s="91"/>
    </row>
    <row r="89" spans="1:11" ht="23.25" customHeight="1">
      <c r="A89" s="90"/>
      <c r="B89" s="42"/>
      <c r="C89" s="26"/>
      <c r="D89" s="27"/>
      <c r="E89" s="27"/>
      <c r="F89" s="94"/>
      <c r="G89" s="101"/>
      <c r="H89" s="30"/>
      <c r="I89" s="39"/>
      <c r="J89" s="39"/>
      <c r="K89" s="91"/>
    </row>
    <row r="90" spans="1:11" ht="23.25" customHeight="1">
      <c r="A90" s="90"/>
      <c r="B90" s="42"/>
      <c r="C90" s="26"/>
      <c r="D90" s="27"/>
      <c r="E90" s="27"/>
      <c r="F90" s="94"/>
      <c r="G90" s="101"/>
      <c r="H90" s="30"/>
      <c r="I90" s="39"/>
      <c r="J90" s="39"/>
      <c r="K90" s="91"/>
    </row>
    <row r="91" spans="1:11" ht="23.25" customHeight="1" thickBot="1">
      <c r="A91" s="95" t="s">
        <v>11</v>
      </c>
      <c r="B91" s="95"/>
      <c r="C91" s="96"/>
      <c r="D91" s="97"/>
      <c r="E91" s="97"/>
      <c r="F91" s="98"/>
      <c r="G91" s="105" t="s">
        <v>11</v>
      </c>
      <c r="H91" s="102"/>
      <c r="I91" s="103"/>
      <c r="J91" s="103"/>
      <c r="K91" s="104"/>
    </row>
    <row r="92" spans="1:11" ht="23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1:11" ht="23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1:11" ht="23.2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1:11" ht="23.25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1:11" ht="23.2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2:11" ht="23.25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23.25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23.25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23.2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11" ht="23.25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23.25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23.25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11" ht="23.25" customHeight="1"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3.2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2:11" ht="23.2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2:11" ht="23.2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11" ht="23.2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2:11" ht="23.2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23.2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23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23.2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23.25" customHeight="1"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23.2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23.25" customHeight="1"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23.25" customHeight="1"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23.25" customHeight="1"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23.25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2:11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2:11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2:11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2:11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2:11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2:11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2:11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2:11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2:11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2:11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2:11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2:11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2:11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2:11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2:11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2:11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2:11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2:11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2:11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2:11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2:11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2:11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2:11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1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2:11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2:11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2:11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2:11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2:11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2:11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2:11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2:11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2:11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2:11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2:11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2:11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2:11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2:11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2:11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</row>
    <row r="172" spans="2:11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2:11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2:11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2:11" ht="23.25" customHeight="1">
      <c r="B175" s="39"/>
      <c r="C175" s="39"/>
      <c r="D175" s="39"/>
      <c r="E175" s="39"/>
      <c r="F175" s="39"/>
      <c r="G175" s="39"/>
      <c r="H175" s="39"/>
      <c r="I175" s="39"/>
      <c r="J175" s="39"/>
      <c r="K175" s="39"/>
    </row>
    <row r="176" spans="2:11" ht="23.25" customHeight="1">
      <c r="B176" s="39"/>
      <c r="C176" s="39"/>
      <c r="D176" s="39"/>
      <c r="E176" s="39"/>
      <c r="F176" s="39"/>
      <c r="G176" s="39"/>
      <c r="H176" s="39"/>
      <c r="I176" s="39"/>
      <c r="J176" s="39"/>
      <c r="K176" s="39"/>
    </row>
    <row r="177" spans="2:11" ht="23.25" customHeight="1">
      <c r="B177" s="39"/>
      <c r="C177" s="39"/>
      <c r="D177" s="39"/>
      <c r="E177" s="39"/>
      <c r="F177" s="39"/>
      <c r="G177" s="39"/>
      <c r="H177" s="39"/>
      <c r="I177" s="39"/>
      <c r="J177" s="39"/>
      <c r="K177" s="39"/>
    </row>
    <row r="178" spans="2:11" ht="23.25" customHeight="1">
      <c r="B178" s="39"/>
      <c r="C178" s="39"/>
      <c r="D178" s="39"/>
      <c r="E178" s="39"/>
      <c r="F178" s="39"/>
      <c r="G178" s="39"/>
      <c r="H178" s="39"/>
      <c r="I178" s="39"/>
      <c r="J178" s="39"/>
      <c r="K178" s="39"/>
    </row>
    <row r="179" spans="2:11" ht="23.25" customHeight="1">
      <c r="B179" s="39"/>
      <c r="C179" s="39"/>
      <c r="D179" s="39"/>
      <c r="E179" s="39"/>
      <c r="F179" s="39"/>
      <c r="G179" s="39"/>
      <c r="H179" s="39"/>
      <c r="I179" s="39"/>
      <c r="J179" s="39"/>
      <c r="K179" s="39"/>
    </row>
    <row r="180" spans="2:11" ht="23.25" customHeight="1">
      <c r="B180" s="39"/>
      <c r="C180" s="39"/>
      <c r="D180" s="39"/>
      <c r="E180" s="39"/>
      <c r="F180" s="39"/>
      <c r="G180" s="39"/>
      <c r="H180" s="39"/>
      <c r="I180" s="39"/>
      <c r="J180" s="39"/>
      <c r="K180" s="39"/>
    </row>
    <row r="181" spans="2:11" ht="23.25" customHeight="1">
      <c r="B181" s="39"/>
      <c r="C181" s="39"/>
      <c r="D181" s="39"/>
      <c r="E181" s="39"/>
      <c r="F181" s="39"/>
      <c r="G181" s="39"/>
      <c r="H181" s="39"/>
      <c r="I181" s="39"/>
      <c r="J181" s="39"/>
      <c r="K181" s="39"/>
    </row>
    <row r="182" spans="2:11" ht="23.25" customHeight="1">
      <c r="B182" s="39"/>
      <c r="C182" s="39"/>
      <c r="D182" s="39"/>
      <c r="E182" s="39"/>
      <c r="F182" s="39"/>
      <c r="G182" s="39"/>
      <c r="H182" s="39"/>
      <c r="I182" s="39"/>
      <c r="J182" s="39"/>
      <c r="K182" s="39"/>
    </row>
    <row r="183" spans="2:11" ht="23.25" customHeight="1">
      <c r="B183" s="39"/>
      <c r="C183" s="39"/>
      <c r="D183" s="39"/>
      <c r="E183" s="39"/>
      <c r="F183" s="39"/>
      <c r="G183" s="39"/>
      <c r="H183" s="39"/>
      <c r="I183" s="39"/>
      <c r="J183" s="39"/>
      <c r="K183" s="39"/>
    </row>
    <row r="184" spans="2:11" ht="23.25" customHeight="1">
      <c r="B184" s="39"/>
      <c r="C184" s="39"/>
      <c r="D184" s="39"/>
      <c r="E184" s="39"/>
      <c r="F184" s="39"/>
      <c r="G184" s="39"/>
      <c r="H184" s="39"/>
      <c r="I184" s="39"/>
      <c r="J184" s="39"/>
      <c r="K184" s="39"/>
    </row>
    <row r="185" spans="2:11" ht="23.25" customHeight="1">
      <c r="B185" s="39"/>
      <c r="C185" s="39"/>
      <c r="D185" s="39"/>
      <c r="E185" s="39"/>
      <c r="F185" s="39"/>
      <c r="G185" s="39"/>
      <c r="H185" s="39"/>
      <c r="I185" s="39"/>
      <c r="J185" s="39"/>
      <c r="K185" s="39"/>
    </row>
    <row r="186" spans="2:11" ht="23.25" customHeight="1">
      <c r="B186" s="39"/>
      <c r="C186" s="39"/>
      <c r="D186" s="39"/>
      <c r="E186" s="39"/>
      <c r="F186" s="39"/>
      <c r="G186" s="39"/>
      <c r="H186" s="39"/>
      <c r="I186" s="39"/>
      <c r="J186" s="39"/>
      <c r="K186" s="39"/>
    </row>
    <row r="187" spans="2:11" ht="23.25" customHeight="1">
      <c r="B187" s="39"/>
      <c r="C187" s="39"/>
      <c r="D187" s="39"/>
      <c r="E187" s="39"/>
      <c r="F187" s="39"/>
      <c r="G187" s="39"/>
      <c r="H187" s="39"/>
      <c r="I187" s="39"/>
      <c r="J187" s="39"/>
      <c r="K187" s="39"/>
    </row>
    <row r="188" spans="2:11" ht="23.25" customHeight="1">
      <c r="B188" s="39"/>
      <c r="C188" s="39"/>
      <c r="D188" s="39"/>
      <c r="E188" s="39"/>
      <c r="F188" s="39"/>
      <c r="G188" s="39"/>
      <c r="H188" s="39"/>
      <c r="I188" s="39"/>
      <c r="J188" s="39"/>
      <c r="K188" s="39"/>
    </row>
    <row r="189" spans="2:11" ht="23.25" customHeight="1">
      <c r="B189" s="39"/>
      <c r="C189" s="39"/>
      <c r="D189" s="39"/>
      <c r="E189" s="39"/>
      <c r="F189" s="39"/>
      <c r="G189" s="39"/>
      <c r="H189" s="39"/>
      <c r="I189" s="39"/>
      <c r="J189" s="39"/>
      <c r="K189" s="39"/>
    </row>
    <row r="190" spans="2:11" ht="23.25" customHeight="1">
      <c r="B190" s="39"/>
      <c r="C190" s="39"/>
      <c r="D190" s="39"/>
      <c r="E190" s="39"/>
      <c r="F190" s="39"/>
      <c r="G190" s="39"/>
      <c r="H190" s="39"/>
      <c r="I190" s="39"/>
      <c r="J190" s="39"/>
      <c r="K190" s="39"/>
    </row>
    <row r="191" spans="2:11" ht="23.25" customHeight="1">
      <c r="B191" s="39"/>
      <c r="C191" s="39"/>
      <c r="D191" s="39"/>
      <c r="E191" s="39"/>
      <c r="F191" s="39"/>
      <c r="G191" s="39"/>
      <c r="H191" s="39"/>
      <c r="I191" s="39"/>
      <c r="J191" s="39"/>
      <c r="K191" s="39"/>
    </row>
    <row r="192" spans="2:11" ht="23.25" customHeight="1">
      <c r="B192" s="39"/>
      <c r="C192" s="39"/>
      <c r="D192" s="39"/>
      <c r="E192" s="39"/>
      <c r="F192" s="39"/>
      <c r="G192" s="39"/>
      <c r="H192" s="39"/>
      <c r="I192" s="39"/>
      <c r="J192" s="39"/>
      <c r="K192" s="39"/>
    </row>
    <row r="193" spans="2:11" ht="23.25" customHeight="1">
      <c r="B193" s="39"/>
      <c r="C193" s="39"/>
      <c r="D193" s="39"/>
      <c r="E193" s="39"/>
      <c r="F193" s="39"/>
      <c r="G193" s="39"/>
      <c r="H193" s="39"/>
      <c r="I193" s="39"/>
      <c r="J193" s="39"/>
      <c r="K193" s="39"/>
    </row>
    <row r="194" spans="2:11" ht="23.25" customHeight="1">
      <c r="B194" s="39"/>
      <c r="C194" s="39"/>
      <c r="D194" s="39"/>
      <c r="E194" s="39"/>
      <c r="F194" s="39"/>
      <c r="G194" s="39"/>
      <c r="H194" s="39"/>
      <c r="I194" s="39"/>
      <c r="J194" s="39"/>
      <c r="K194" s="39"/>
    </row>
    <row r="195" spans="2:11" ht="23.25" customHeight="1">
      <c r="B195" s="39"/>
      <c r="C195" s="39"/>
      <c r="D195" s="39"/>
      <c r="E195" s="39"/>
      <c r="F195" s="39"/>
      <c r="G195" s="39"/>
      <c r="H195" s="39"/>
      <c r="I195" s="39"/>
      <c r="J195" s="39"/>
      <c r="K195" s="39"/>
    </row>
    <row r="196" spans="2:11" ht="23.25" customHeight="1">
      <c r="B196" s="39"/>
      <c r="C196" s="39"/>
      <c r="D196" s="39"/>
      <c r="E196" s="39"/>
      <c r="F196" s="39"/>
      <c r="G196" s="39"/>
      <c r="H196" s="39"/>
      <c r="I196" s="39"/>
      <c r="J196" s="39"/>
      <c r="K196" s="39"/>
    </row>
    <row r="197" spans="2:11" ht="23.25" customHeight="1">
      <c r="B197" s="39"/>
      <c r="C197" s="39"/>
      <c r="D197" s="39"/>
      <c r="E197" s="39"/>
      <c r="F197" s="39"/>
      <c r="G197" s="39"/>
      <c r="H197" s="39"/>
      <c r="I197" s="39"/>
      <c r="J197" s="39"/>
      <c r="K197" s="39"/>
    </row>
    <row r="198" spans="2:11" ht="23.25" customHeight="1">
      <c r="B198" s="39"/>
      <c r="C198" s="39"/>
      <c r="D198" s="39"/>
      <c r="E198" s="39"/>
      <c r="F198" s="39"/>
      <c r="G198" s="39"/>
      <c r="H198" s="39"/>
      <c r="I198" s="39"/>
      <c r="J198" s="39"/>
      <c r="K198" s="39"/>
    </row>
    <row r="199" spans="2:11" ht="23.25" customHeight="1">
      <c r="B199" s="39"/>
      <c r="C199" s="39"/>
      <c r="D199" s="39"/>
      <c r="E199" s="39"/>
      <c r="F199" s="39"/>
      <c r="G199" s="39"/>
      <c r="H199" s="39"/>
      <c r="I199" s="39"/>
      <c r="J199" s="39"/>
      <c r="K199" s="39"/>
    </row>
    <row r="200" spans="2:11" ht="23.25" customHeight="1">
      <c r="B200" s="39"/>
      <c r="C200" s="39"/>
      <c r="D200" s="39"/>
      <c r="E200" s="39"/>
      <c r="F200" s="39"/>
      <c r="G200" s="39"/>
      <c r="H200" s="39"/>
      <c r="I200" s="39"/>
      <c r="J200" s="39"/>
      <c r="K200" s="39"/>
    </row>
    <row r="201" spans="2:11" ht="23.25" customHeight="1">
      <c r="B201" s="39"/>
      <c r="C201" s="39"/>
      <c r="D201" s="39"/>
      <c r="E201" s="39"/>
      <c r="F201" s="39"/>
      <c r="G201" s="39"/>
      <c r="H201" s="39"/>
      <c r="I201" s="39"/>
      <c r="J201" s="39"/>
      <c r="K201" s="39"/>
    </row>
    <row r="202" spans="2:11" ht="23.25" customHeight="1">
      <c r="B202" s="39"/>
      <c r="C202" s="39"/>
      <c r="D202" s="39"/>
      <c r="E202" s="39"/>
      <c r="F202" s="39"/>
      <c r="G202" s="39"/>
      <c r="H202" s="39"/>
      <c r="I202" s="39"/>
      <c r="J202" s="39"/>
      <c r="K202" s="39"/>
    </row>
    <row r="203" spans="2:11" ht="23.25" customHeight="1">
      <c r="B203" s="39"/>
      <c r="C203" s="39"/>
      <c r="D203" s="39"/>
      <c r="E203" s="39"/>
      <c r="F203" s="39"/>
      <c r="G203" s="39"/>
      <c r="H203" s="39"/>
      <c r="I203" s="39"/>
      <c r="J203" s="39"/>
      <c r="K203" s="39"/>
    </row>
    <row r="204" spans="2:11" ht="23.25" customHeight="1">
      <c r="B204" s="39"/>
      <c r="C204" s="39"/>
      <c r="D204" s="39"/>
      <c r="E204" s="39"/>
      <c r="F204" s="39"/>
      <c r="G204" s="39"/>
      <c r="H204" s="39"/>
      <c r="I204" s="39"/>
      <c r="J204" s="39"/>
      <c r="K204" s="39"/>
    </row>
    <row r="205" spans="2:11" ht="23.25" customHeight="1">
      <c r="B205" s="39"/>
      <c r="C205" s="39"/>
      <c r="D205" s="39"/>
      <c r="E205" s="39"/>
      <c r="F205" s="39"/>
      <c r="G205" s="39"/>
      <c r="H205" s="39"/>
      <c r="I205" s="39"/>
      <c r="J205" s="39"/>
      <c r="K205" s="39"/>
    </row>
    <row r="206" spans="2:11" ht="23.25" customHeight="1">
      <c r="B206" s="39"/>
      <c r="C206" s="39"/>
      <c r="D206" s="39"/>
      <c r="E206" s="39"/>
      <c r="F206" s="39"/>
      <c r="G206" s="39"/>
      <c r="H206" s="39"/>
      <c r="I206" s="39"/>
      <c r="J206" s="39"/>
      <c r="K206" s="39"/>
    </row>
    <row r="207" spans="2:11" ht="23.25" customHeight="1">
      <c r="B207" s="39"/>
      <c r="C207" s="39"/>
      <c r="D207" s="39"/>
      <c r="E207" s="39"/>
      <c r="F207" s="39"/>
      <c r="G207" s="39"/>
      <c r="H207" s="39"/>
      <c r="I207" s="39"/>
      <c r="J207" s="39"/>
      <c r="K207" s="39"/>
    </row>
    <row r="208" spans="2:11" ht="23.25" customHeight="1">
      <c r="B208" s="39"/>
      <c r="C208" s="39"/>
      <c r="D208" s="39"/>
      <c r="E208" s="39"/>
      <c r="F208" s="39"/>
      <c r="G208" s="39"/>
      <c r="H208" s="39"/>
      <c r="I208" s="39"/>
      <c r="J208" s="39"/>
      <c r="K208" s="39"/>
    </row>
    <row r="209" spans="2:11" ht="23.25" customHeight="1">
      <c r="B209" s="39"/>
      <c r="C209" s="39"/>
      <c r="D209" s="39"/>
      <c r="E209" s="39"/>
      <c r="F209" s="39"/>
      <c r="G209" s="39"/>
      <c r="H209" s="39"/>
      <c r="I209" s="39"/>
      <c r="J209" s="39"/>
      <c r="K209" s="39"/>
    </row>
    <row r="210" spans="2:11" ht="23.25" customHeight="1">
      <c r="B210" s="39"/>
      <c r="C210" s="39"/>
      <c r="D210" s="39"/>
      <c r="E210" s="39"/>
      <c r="F210" s="39"/>
      <c r="G210" s="39"/>
      <c r="H210" s="39"/>
      <c r="I210" s="39"/>
      <c r="J210" s="39"/>
      <c r="K210" s="39"/>
    </row>
    <row r="211" spans="2:11" ht="23.25" customHeight="1">
      <c r="B211" s="39"/>
      <c r="C211" s="39"/>
      <c r="D211" s="39"/>
      <c r="E211" s="39"/>
      <c r="F211" s="39"/>
      <c r="G211" s="39"/>
      <c r="H211" s="39"/>
      <c r="I211" s="39"/>
      <c r="J211" s="39"/>
      <c r="K211" s="39"/>
    </row>
    <row r="212" spans="2:11" ht="23.25" customHeight="1"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2:11" ht="23.25" customHeight="1"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2:11" ht="23.25" customHeight="1"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2:11" ht="23.25" customHeight="1"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2:11" ht="23.25" customHeight="1"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2:11" ht="23.25" customHeight="1"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2:11" ht="23.25" customHeight="1"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2:11" ht="23.25" customHeight="1"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2:11" ht="23.25" customHeight="1"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2:11" ht="23.25" customHeight="1"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2:11" ht="23.25" customHeight="1"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2:11" ht="23.25" customHeight="1"/>
    <row r="224" spans="2:11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mergeCells count="10">
    <mergeCell ref="G12:K12"/>
    <mergeCell ref="A12:F12"/>
    <mergeCell ref="A76:F76"/>
    <mergeCell ref="G76:K76"/>
    <mergeCell ref="A28:F28"/>
    <mergeCell ref="G28:K28"/>
    <mergeCell ref="A44:F44"/>
    <mergeCell ref="G44:K44"/>
    <mergeCell ref="A60:F60"/>
    <mergeCell ref="G60:K6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5">
    <tabColor rgb="FF99FF66"/>
  </sheetPr>
  <dimension ref="A1:T34"/>
  <sheetViews>
    <sheetView showGridLines="0" zoomScale="85" zoomScaleNormal="85" workbookViewId="0"/>
  </sheetViews>
  <sheetFormatPr defaultColWidth="0" defaultRowHeight="15"/>
  <cols>
    <col min="1" max="2" width="10.85546875" bestFit="1" customWidth="1"/>
    <col min="3" max="3" width="17.42578125" customWidth="1"/>
    <col min="4" max="4" width="67" customWidth="1"/>
    <col min="5" max="5" width="19.5703125" customWidth="1"/>
    <col min="6" max="9" width="2.7109375" customWidth="1"/>
    <col min="10" max="16" width="4.7109375" customWidth="1"/>
    <col min="17" max="20" width="4.7109375" hidden="1" customWidth="1"/>
    <col min="21" max="16384" width="9.140625" hidden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5" spans="1:16" ht="30.75" customHeight="1">
      <c r="B15" s="9" t="s">
        <v>0</v>
      </c>
      <c r="C15" s="10" t="s">
        <v>1</v>
      </c>
      <c r="D15" s="11" t="s">
        <v>2</v>
      </c>
      <c r="E15" s="12" t="s">
        <v>3</v>
      </c>
      <c r="F15" s="13"/>
    </row>
    <row r="16" spans="1:16" ht="30.75" customHeight="1">
      <c r="B16" s="490">
        <v>43669</v>
      </c>
      <c r="C16" s="492" t="s">
        <v>675</v>
      </c>
      <c r="D16" s="491" t="s">
        <v>726</v>
      </c>
      <c r="E16" s="493" t="s">
        <v>494</v>
      </c>
      <c r="F16" s="13"/>
    </row>
    <row r="17" spans="1:6" ht="30.75" customHeight="1">
      <c r="B17" s="490">
        <v>43606</v>
      </c>
      <c r="C17" s="492" t="s">
        <v>675</v>
      </c>
      <c r="D17" s="491" t="s">
        <v>680</v>
      </c>
      <c r="E17" s="493" t="s">
        <v>494</v>
      </c>
      <c r="F17" s="13"/>
    </row>
    <row r="18" spans="1:6" ht="30.75" customHeight="1">
      <c r="B18" s="490">
        <v>43573</v>
      </c>
      <c r="C18" s="492" t="s">
        <v>675</v>
      </c>
      <c r="D18" s="491" t="s">
        <v>676</v>
      </c>
      <c r="E18" s="493" t="s">
        <v>494</v>
      </c>
      <c r="F18" s="13"/>
    </row>
    <row r="19" spans="1:6" ht="30.75" customHeight="1">
      <c r="B19" s="490">
        <v>43410</v>
      </c>
      <c r="C19" s="492" t="s">
        <v>502</v>
      </c>
      <c r="D19" s="491" t="s">
        <v>576</v>
      </c>
      <c r="E19" s="493" t="s">
        <v>494</v>
      </c>
      <c r="F19" s="13"/>
    </row>
    <row r="20" spans="1:6" ht="30.75" customHeight="1">
      <c r="B20" s="15">
        <v>43315</v>
      </c>
      <c r="C20" s="460" t="s">
        <v>502</v>
      </c>
      <c r="D20" s="461" t="s">
        <v>531</v>
      </c>
      <c r="E20" s="462" t="s">
        <v>494</v>
      </c>
      <c r="F20" s="13"/>
    </row>
    <row r="21" spans="1:6" ht="61.5" customHeight="1">
      <c r="B21" s="15">
        <v>43313</v>
      </c>
      <c r="C21" s="460" t="s">
        <v>502</v>
      </c>
      <c r="D21" s="461" t="s">
        <v>511</v>
      </c>
      <c r="E21" s="462" t="s">
        <v>494</v>
      </c>
      <c r="F21" s="13"/>
    </row>
    <row r="22" spans="1:6" s="14" customFormat="1" ht="30" customHeight="1">
      <c r="B22" s="15">
        <v>43278</v>
      </c>
      <c r="C22" s="460" t="s">
        <v>493</v>
      </c>
      <c r="D22" s="461" t="s">
        <v>515</v>
      </c>
      <c r="E22" s="462" t="s">
        <v>494</v>
      </c>
      <c r="F22" s="16"/>
    </row>
    <row r="23" spans="1:6" s="14" customFormat="1" ht="54.95" customHeight="1">
      <c r="B23" s="15">
        <v>43278</v>
      </c>
      <c r="C23" s="460" t="s">
        <v>493</v>
      </c>
      <c r="D23" s="461" t="s">
        <v>501</v>
      </c>
      <c r="E23" s="462" t="s">
        <v>494</v>
      </c>
      <c r="F23" s="16"/>
    </row>
    <row r="24" spans="1:6" s="14" customFormat="1" ht="90.95" customHeight="1">
      <c r="B24" s="15">
        <v>43273</v>
      </c>
      <c r="C24" s="460" t="s">
        <v>493</v>
      </c>
      <c r="D24" s="461" t="s">
        <v>512</v>
      </c>
      <c r="E24" s="462" t="s">
        <v>494</v>
      </c>
      <c r="F24" s="16"/>
    </row>
    <row r="25" spans="1:6" s="14" customFormat="1" ht="105" customHeight="1">
      <c r="B25" s="15">
        <v>43273</v>
      </c>
      <c r="C25" s="460" t="s">
        <v>493</v>
      </c>
      <c r="D25" s="461" t="s">
        <v>513</v>
      </c>
      <c r="E25" s="462" t="s">
        <v>494</v>
      </c>
    </row>
    <row r="26" spans="1:6" s="14" customFormat="1" ht="40.5">
      <c r="B26" s="15">
        <v>43272</v>
      </c>
      <c r="C26" s="460" t="s">
        <v>493</v>
      </c>
      <c r="D26" s="461" t="s">
        <v>514</v>
      </c>
      <c r="E26" s="462" t="s">
        <v>494</v>
      </c>
    </row>
    <row r="27" spans="1:6" s="14" customFormat="1" ht="30" customHeight="1">
      <c r="B27" s="15">
        <v>43272</v>
      </c>
      <c r="C27" s="460" t="s">
        <v>493</v>
      </c>
      <c r="D27" s="463" t="s">
        <v>495</v>
      </c>
      <c r="E27" s="462" t="s">
        <v>494</v>
      </c>
    </row>
    <row r="28" spans="1:6" s="14" customFormat="1" ht="69" customHeight="1">
      <c r="B28" s="15">
        <v>43272</v>
      </c>
      <c r="C28" s="460" t="s">
        <v>493</v>
      </c>
      <c r="D28" s="463" t="s">
        <v>496</v>
      </c>
      <c r="E28" s="462" t="s">
        <v>494</v>
      </c>
    </row>
    <row r="29" spans="1:6" s="14" customFormat="1" ht="33.75" customHeight="1">
      <c r="B29" s="15">
        <v>43236</v>
      </c>
      <c r="C29" s="460" t="s">
        <v>502</v>
      </c>
      <c r="D29" s="461" t="s">
        <v>503</v>
      </c>
      <c r="E29" s="462" t="s">
        <v>494</v>
      </c>
    </row>
    <row r="30" spans="1:6" s="14" customFormat="1" ht="43.5" customHeight="1">
      <c r="B30" s="15">
        <v>43038</v>
      </c>
      <c r="C30" s="460" t="s">
        <v>4</v>
      </c>
      <c r="D30" s="463" t="s">
        <v>490</v>
      </c>
      <c r="E30" s="462" t="s">
        <v>489</v>
      </c>
    </row>
    <row r="31" spans="1:6" s="14" customFormat="1" ht="30" customHeight="1">
      <c r="B31" s="15">
        <v>43038</v>
      </c>
      <c r="C31" s="460" t="s">
        <v>4</v>
      </c>
      <c r="D31" s="463" t="s">
        <v>497</v>
      </c>
      <c r="E31" s="462" t="s">
        <v>489</v>
      </c>
    </row>
    <row r="32" spans="1:6" ht="27">
      <c r="A32" s="17"/>
      <c r="B32" s="15">
        <v>42993</v>
      </c>
      <c r="C32" s="460" t="s">
        <v>4</v>
      </c>
      <c r="D32" s="463" t="s">
        <v>498</v>
      </c>
      <c r="E32" s="462" t="s">
        <v>489</v>
      </c>
    </row>
    <row r="33" spans="2:5" ht="21.75" customHeight="1">
      <c r="B33" s="15">
        <v>42947</v>
      </c>
      <c r="C33" s="460" t="s">
        <v>4</v>
      </c>
      <c r="D33" s="463" t="s">
        <v>499</v>
      </c>
      <c r="E33" s="462" t="s">
        <v>489</v>
      </c>
    </row>
    <row r="34" spans="2:5" ht="24" customHeight="1">
      <c r="B34" s="15">
        <v>42885</v>
      </c>
      <c r="C34" s="460" t="s">
        <v>4</v>
      </c>
      <c r="D34" s="463" t="s">
        <v>500</v>
      </c>
      <c r="E34" s="462" t="s">
        <v>5</v>
      </c>
    </row>
  </sheetData>
  <pageMargins left="0.19685039370078741" right="0.19685039370078741" top="0.39370078740157483" bottom="0.3937007874015748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DEBE2-E1FA-405C-9F16-8517695CE2F4}">
  <sheetPr>
    <tabColor rgb="FF008000"/>
  </sheetPr>
  <dimension ref="A1:Q232"/>
  <sheetViews>
    <sheetView showGridLines="0" zoomScale="85" zoomScaleNormal="85" workbookViewId="0">
      <selection activeCell="K34" sqref="K34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6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6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6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>
      <c r="J11" s="606"/>
    </row>
    <row r="12" spans="1:13" ht="23.25" customHeight="1" thickBot="1">
      <c r="B12" s="50" t="s">
        <v>656</v>
      </c>
      <c r="C12" s="33"/>
      <c r="D12" s="33"/>
      <c r="E12" s="33"/>
      <c r="F12" s="33"/>
      <c r="G12" s="33"/>
      <c r="H12" s="33"/>
      <c r="I12" s="33"/>
      <c r="J12" s="504"/>
      <c r="K12" s="46"/>
      <c r="L12" s="39"/>
    </row>
    <row r="13" spans="1:13" ht="50.1" customHeight="1">
      <c r="B13" s="124" t="s">
        <v>136</v>
      </c>
      <c r="C13" s="125" t="s">
        <v>137</v>
      </c>
      <c r="D13" s="125" t="s">
        <v>138</v>
      </c>
      <c r="E13" s="125" t="s">
        <v>139</v>
      </c>
      <c r="F13" s="125" t="s">
        <v>140</v>
      </c>
      <c r="G13" s="125" t="s">
        <v>141</v>
      </c>
      <c r="H13" s="125" t="s">
        <v>142</v>
      </c>
      <c r="I13" s="125" t="s">
        <v>143</v>
      </c>
      <c r="J13" s="60" t="s">
        <v>144</v>
      </c>
      <c r="K13" s="46"/>
      <c r="L13" s="39"/>
    </row>
    <row r="14" spans="1:13" ht="23.25" customHeight="1">
      <c r="B14" s="126" t="s">
        <v>9</v>
      </c>
      <c r="C14" s="127"/>
      <c r="D14" s="127"/>
      <c r="E14" s="127"/>
      <c r="F14" s="127"/>
      <c r="G14" s="127"/>
      <c r="H14" s="127"/>
      <c r="I14" s="127"/>
      <c r="J14" s="128"/>
      <c r="K14" s="117"/>
      <c r="L14" s="39"/>
    </row>
    <row r="15" spans="1:13" ht="23.25" customHeight="1">
      <c r="B15" s="129" t="s">
        <v>19</v>
      </c>
      <c r="C15" s="488">
        <v>15</v>
      </c>
      <c r="D15" s="488">
        <v>15</v>
      </c>
      <c r="E15" s="488">
        <v>67</v>
      </c>
      <c r="F15" s="488">
        <v>57</v>
      </c>
      <c r="G15" s="139">
        <f t="shared" ref="G15:G22" si="0">IF(ISERROR(AVERAGE(E15:F15)),"_",(AVERAGE(E15:F15)))</f>
        <v>62</v>
      </c>
      <c r="H15" s="488">
        <v>3</v>
      </c>
      <c r="I15" s="488">
        <v>11</v>
      </c>
      <c r="J15" s="140">
        <v>53</v>
      </c>
      <c r="K15" s="117"/>
      <c r="L15" s="39"/>
    </row>
    <row r="16" spans="1:13" ht="23.25" customHeight="1">
      <c r="B16" s="25" t="s">
        <v>145</v>
      </c>
      <c r="C16" s="488">
        <v>3</v>
      </c>
      <c r="D16" s="488">
        <v>1</v>
      </c>
      <c r="E16" s="488">
        <v>15</v>
      </c>
      <c r="F16" s="488">
        <v>13</v>
      </c>
      <c r="G16" s="116">
        <f t="shared" si="0"/>
        <v>14</v>
      </c>
      <c r="H16" s="488">
        <v>2</v>
      </c>
      <c r="I16" s="488">
        <v>5</v>
      </c>
      <c r="J16" s="141">
        <v>8</v>
      </c>
      <c r="K16" s="117"/>
      <c r="L16" s="39"/>
    </row>
    <row r="17" spans="1:12" ht="23.25" customHeight="1">
      <c r="B17" s="25" t="s">
        <v>41</v>
      </c>
      <c r="C17" s="488">
        <v>10</v>
      </c>
      <c r="D17" s="488">
        <v>8</v>
      </c>
      <c r="E17" s="488">
        <v>38</v>
      </c>
      <c r="F17" s="488">
        <v>34</v>
      </c>
      <c r="G17" s="116">
        <f t="shared" si="0"/>
        <v>36</v>
      </c>
      <c r="H17" s="488">
        <v>2</v>
      </c>
      <c r="I17" s="488">
        <v>3</v>
      </c>
      <c r="J17" s="141">
        <v>33</v>
      </c>
      <c r="K17" s="117"/>
      <c r="L17" s="39"/>
    </row>
    <row r="18" spans="1:12" ht="23.25" customHeight="1">
      <c r="B18" s="25" t="s">
        <v>52</v>
      </c>
      <c r="C18" s="488">
        <v>11</v>
      </c>
      <c r="D18" s="488">
        <v>9</v>
      </c>
      <c r="E18" s="488">
        <v>34</v>
      </c>
      <c r="F18" s="488">
        <v>32</v>
      </c>
      <c r="G18" s="116">
        <f t="shared" si="0"/>
        <v>33</v>
      </c>
      <c r="H18" s="488">
        <v>0</v>
      </c>
      <c r="I18" s="488">
        <v>6</v>
      </c>
      <c r="J18" s="141">
        <v>28</v>
      </c>
      <c r="K18" s="117"/>
      <c r="L18" s="39"/>
    </row>
    <row r="19" spans="1:12" ht="23.25" customHeight="1">
      <c r="B19" s="25" t="s">
        <v>146</v>
      </c>
      <c r="C19" s="488">
        <v>0</v>
      </c>
      <c r="D19" s="488">
        <v>0</v>
      </c>
      <c r="E19" s="488">
        <v>38</v>
      </c>
      <c r="F19" s="488">
        <v>40</v>
      </c>
      <c r="G19" s="116">
        <f t="shared" si="0"/>
        <v>39</v>
      </c>
      <c r="H19" s="488">
        <v>1</v>
      </c>
      <c r="I19" s="488">
        <v>6</v>
      </c>
      <c r="J19" s="141">
        <v>33</v>
      </c>
      <c r="K19" s="117"/>
      <c r="L19" s="39"/>
    </row>
    <row r="20" spans="1:12" ht="23.25" customHeight="1">
      <c r="B20" s="25" t="s">
        <v>28</v>
      </c>
      <c r="C20" s="488">
        <v>15</v>
      </c>
      <c r="D20" s="488">
        <v>12</v>
      </c>
      <c r="E20" s="488">
        <v>49</v>
      </c>
      <c r="F20" s="488">
        <v>44</v>
      </c>
      <c r="G20" s="116">
        <f t="shared" si="0"/>
        <v>46.5</v>
      </c>
      <c r="H20" s="488">
        <v>3</v>
      </c>
      <c r="I20" s="488">
        <v>7</v>
      </c>
      <c r="J20" s="141">
        <v>39</v>
      </c>
      <c r="K20" s="117"/>
      <c r="L20" s="39"/>
    </row>
    <row r="21" spans="1:12" ht="23.25" customHeight="1">
      <c r="B21" s="25" t="s">
        <v>34</v>
      </c>
      <c r="C21" s="488">
        <v>12</v>
      </c>
      <c r="D21" s="488">
        <v>11</v>
      </c>
      <c r="E21" s="488">
        <v>51</v>
      </c>
      <c r="F21" s="488">
        <v>46</v>
      </c>
      <c r="G21" s="116">
        <f t="shared" si="0"/>
        <v>48.5</v>
      </c>
      <c r="H21" s="488">
        <v>0</v>
      </c>
      <c r="I21" s="488">
        <v>15</v>
      </c>
      <c r="J21" s="141">
        <v>36</v>
      </c>
      <c r="K21" s="49"/>
      <c r="L21" s="39"/>
    </row>
    <row r="22" spans="1:12" ht="23.25" customHeight="1">
      <c r="A22" s="39"/>
      <c r="B22" s="25" t="s">
        <v>24</v>
      </c>
      <c r="C22" s="488">
        <v>10</v>
      </c>
      <c r="D22" s="488">
        <v>10</v>
      </c>
      <c r="E22" s="488">
        <v>40</v>
      </c>
      <c r="F22" s="488">
        <v>37</v>
      </c>
      <c r="G22" s="116">
        <f t="shared" si="0"/>
        <v>38.5</v>
      </c>
      <c r="H22" s="488">
        <v>0</v>
      </c>
      <c r="I22" s="488">
        <v>5</v>
      </c>
      <c r="J22" s="141">
        <v>35</v>
      </c>
      <c r="K22" s="39"/>
      <c r="L22" s="39"/>
    </row>
    <row r="23" spans="1:12" ht="23.25" customHeight="1">
      <c r="A23" s="39"/>
      <c r="B23" s="131" t="s">
        <v>71</v>
      </c>
      <c r="C23" s="488">
        <v>5</v>
      </c>
      <c r="D23" s="488">
        <v>2</v>
      </c>
      <c r="E23" s="488">
        <v>7</v>
      </c>
      <c r="F23" s="488">
        <v>5</v>
      </c>
      <c r="G23" s="116">
        <f>IF(ISERROR(AVERAGE(E23:F23)),"_",(AVERAGE(E23:F23)))</f>
        <v>6</v>
      </c>
      <c r="H23" s="488">
        <v>2</v>
      </c>
      <c r="I23" s="488">
        <v>0</v>
      </c>
      <c r="J23" s="142">
        <v>5</v>
      </c>
      <c r="K23" s="39"/>
      <c r="L23" s="39"/>
    </row>
    <row r="24" spans="1:12" ht="23.25" customHeight="1">
      <c r="A24" s="39"/>
      <c r="B24" s="126" t="s">
        <v>147</v>
      </c>
      <c r="C24" s="143">
        <f>SUM(C15:C23)</f>
        <v>81</v>
      </c>
      <c r="D24" s="143">
        <f>SUM(D15:D23)</f>
        <v>68</v>
      </c>
      <c r="E24" s="144">
        <f>SUM(E15:E23)</f>
        <v>339</v>
      </c>
      <c r="F24" s="143">
        <f>SUM(F15:F23)</f>
        <v>308</v>
      </c>
      <c r="G24" s="144">
        <f>IF(ISERROR(AVERAGE(E24:F24)),"_",(AVERAGE(E24:F24)))</f>
        <v>323.5</v>
      </c>
      <c r="H24" s="143">
        <f>SUM(H15:H23)</f>
        <v>13</v>
      </c>
      <c r="I24" s="143">
        <f>SUM(I15:I23)</f>
        <v>58</v>
      </c>
      <c r="J24" s="145">
        <f>SUM(J15:J23)</f>
        <v>270</v>
      </c>
      <c r="K24" s="46"/>
      <c r="L24" s="39"/>
    </row>
    <row r="25" spans="1:12" ht="23.25" customHeight="1">
      <c r="A25" s="39"/>
      <c r="B25" s="126" t="s">
        <v>8</v>
      </c>
      <c r="C25" s="146"/>
      <c r="D25" s="146"/>
      <c r="E25" s="147"/>
      <c r="F25" s="146"/>
      <c r="G25" s="147"/>
      <c r="H25" s="146"/>
      <c r="I25" s="146"/>
      <c r="J25" s="148"/>
      <c r="K25" s="46"/>
      <c r="L25" s="39"/>
    </row>
    <row r="26" spans="1:12" ht="23.25" customHeight="1">
      <c r="A26" s="39"/>
      <c r="B26" s="25" t="s">
        <v>148</v>
      </c>
      <c r="C26" s="149">
        <v>0</v>
      </c>
      <c r="D26" s="149">
        <v>0</v>
      </c>
      <c r="E26" s="149">
        <v>32</v>
      </c>
      <c r="F26" s="149">
        <v>21</v>
      </c>
      <c r="G26" s="150">
        <f t="shared" ref="G26:G46" si="1">IF(ISERROR(AVERAGE(E26:F26)),"_",(AVERAGE(E26:F26)))</f>
        <v>26.5</v>
      </c>
      <c r="H26" s="149">
        <v>0</v>
      </c>
      <c r="I26" s="139">
        <v>21</v>
      </c>
      <c r="J26" s="140">
        <v>11</v>
      </c>
      <c r="K26" s="117"/>
      <c r="L26" s="39"/>
    </row>
    <row r="27" spans="1:12" ht="23.25" customHeight="1">
      <c r="A27" s="39"/>
      <c r="B27" s="25" t="s">
        <v>57</v>
      </c>
      <c r="C27" s="488">
        <v>15</v>
      </c>
      <c r="D27" s="488">
        <v>15</v>
      </c>
      <c r="E27" s="488">
        <v>42</v>
      </c>
      <c r="F27" s="488">
        <v>33</v>
      </c>
      <c r="G27" s="151">
        <f t="shared" si="1"/>
        <v>37.5</v>
      </c>
      <c r="H27" s="488">
        <v>3</v>
      </c>
      <c r="I27" s="643">
        <v>12</v>
      </c>
      <c r="J27" s="141">
        <v>27</v>
      </c>
      <c r="K27" s="117"/>
      <c r="L27" s="39"/>
    </row>
    <row r="28" spans="1:12" ht="23.25" customHeight="1">
      <c r="A28" s="39"/>
      <c r="B28" s="25" t="s">
        <v>19</v>
      </c>
      <c r="C28" s="488">
        <v>20</v>
      </c>
      <c r="D28" s="488">
        <v>17</v>
      </c>
      <c r="E28" s="488">
        <v>50</v>
      </c>
      <c r="F28" s="488">
        <v>38</v>
      </c>
      <c r="G28" s="151">
        <f t="shared" si="1"/>
        <v>44</v>
      </c>
      <c r="H28" s="488">
        <v>6</v>
      </c>
      <c r="I28" s="643">
        <v>12</v>
      </c>
      <c r="J28" s="141">
        <v>32</v>
      </c>
      <c r="K28" s="117"/>
      <c r="L28" s="39"/>
    </row>
    <row r="29" spans="1:12" ht="23.25" customHeight="1">
      <c r="A29" s="39"/>
      <c r="B29" s="25" t="s">
        <v>61</v>
      </c>
      <c r="C29" s="488">
        <v>15</v>
      </c>
      <c r="D29" s="488">
        <v>12</v>
      </c>
      <c r="E29" s="488">
        <v>39</v>
      </c>
      <c r="F29" s="488">
        <v>36</v>
      </c>
      <c r="G29" s="151">
        <f t="shared" si="1"/>
        <v>37.5</v>
      </c>
      <c r="H29" s="488">
        <v>2</v>
      </c>
      <c r="I29" s="643">
        <v>11</v>
      </c>
      <c r="J29" s="141">
        <v>26</v>
      </c>
      <c r="K29" s="117"/>
      <c r="L29" s="39"/>
    </row>
    <row r="30" spans="1:12" ht="23.25" customHeight="1">
      <c r="A30" s="39"/>
      <c r="B30" s="25" t="s">
        <v>149</v>
      </c>
      <c r="C30" s="488">
        <v>15</v>
      </c>
      <c r="D30" s="488">
        <v>12</v>
      </c>
      <c r="E30" s="488">
        <v>39</v>
      </c>
      <c r="F30" s="488">
        <v>29</v>
      </c>
      <c r="G30" s="151">
        <f t="shared" si="1"/>
        <v>34</v>
      </c>
      <c r="H30" s="488">
        <v>1</v>
      </c>
      <c r="I30" s="643">
        <v>15</v>
      </c>
      <c r="J30" s="141">
        <v>23</v>
      </c>
      <c r="K30" s="117"/>
      <c r="L30" s="39"/>
    </row>
    <row r="31" spans="1:12" ht="23.25" customHeight="1">
      <c r="A31" s="39"/>
      <c r="B31" s="25" t="s">
        <v>41</v>
      </c>
      <c r="C31" s="488">
        <v>20</v>
      </c>
      <c r="D31" s="488">
        <v>12</v>
      </c>
      <c r="E31" s="488">
        <v>42</v>
      </c>
      <c r="F31" s="488">
        <v>33</v>
      </c>
      <c r="G31" s="151">
        <f t="shared" si="1"/>
        <v>37.5</v>
      </c>
      <c r="H31" s="488">
        <v>1</v>
      </c>
      <c r="I31" s="643">
        <v>12</v>
      </c>
      <c r="J31" s="141">
        <v>29</v>
      </c>
      <c r="K31" s="117"/>
      <c r="L31" s="39"/>
    </row>
    <row r="32" spans="1:12" ht="23.25" customHeight="1">
      <c r="A32" s="39"/>
      <c r="B32" s="25" t="s">
        <v>93</v>
      </c>
      <c r="C32" s="488">
        <v>14</v>
      </c>
      <c r="D32" s="488">
        <v>14</v>
      </c>
      <c r="E32" s="488">
        <v>35</v>
      </c>
      <c r="F32" s="488">
        <v>32</v>
      </c>
      <c r="G32" s="151">
        <f t="shared" si="1"/>
        <v>33.5</v>
      </c>
      <c r="H32" s="488">
        <v>2</v>
      </c>
      <c r="I32" s="643">
        <v>5</v>
      </c>
      <c r="J32" s="141">
        <v>28</v>
      </c>
      <c r="K32" s="117"/>
      <c r="L32" s="39"/>
    </row>
    <row r="33" spans="1:12" ht="23.25" customHeight="1">
      <c r="A33" s="39"/>
      <c r="B33" s="25" t="s">
        <v>52</v>
      </c>
      <c r="C33" s="488">
        <v>20</v>
      </c>
      <c r="D33" s="488">
        <v>20</v>
      </c>
      <c r="E33" s="488">
        <v>54</v>
      </c>
      <c r="F33" s="488">
        <v>49</v>
      </c>
      <c r="G33" s="151">
        <f t="shared" si="1"/>
        <v>51.5</v>
      </c>
      <c r="H33" s="488">
        <v>5</v>
      </c>
      <c r="I33" s="643">
        <v>18</v>
      </c>
      <c r="J33" s="141">
        <v>31</v>
      </c>
      <c r="K33" s="49"/>
      <c r="L33" s="39"/>
    </row>
    <row r="34" spans="1:12" ht="23.25" customHeight="1">
      <c r="A34" s="39"/>
      <c r="B34" s="25" t="s">
        <v>37</v>
      </c>
      <c r="C34" s="488">
        <v>27</v>
      </c>
      <c r="D34" s="488">
        <v>17</v>
      </c>
      <c r="E34" s="488">
        <v>61</v>
      </c>
      <c r="F34" s="488">
        <v>41</v>
      </c>
      <c r="G34" s="151">
        <f t="shared" si="1"/>
        <v>51</v>
      </c>
      <c r="H34" s="488">
        <v>1</v>
      </c>
      <c r="I34" s="643">
        <v>21</v>
      </c>
      <c r="J34" s="141">
        <v>39</v>
      </c>
      <c r="K34" s="49"/>
      <c r="L34" s="39"/>
    </row>
    <row r="35" spans="1:12" ht="23.25" customHeight="1">
      <c r="A35" s="39"/>
      <c r="B35" s="25" t="s">
        <v>74</v>
      </c>
      <c r="C35" s="488">
        <v>20</v>
      </c>
      <c r="D35" s="488">
        <v>14</v>
      </c>
      <c r="E35" s="488">
        <v>52</v>
      </c>
      <c r="F35" s="488">
        <v>42</v>
      </c>
      <c r="G35" s="151">
        <f t="shared" si="1"/>
        <v>47</v>
      </c>
      <c r="H35" s="488">
        <v>3</v>
      </c>
      <c r="I35" s="643">
        <v>16</v>
      </c>
      <c r="J35" s="141">
        <v>33</v>
      </c>
      <c r="K35" s="42"/>
      <c r="L35" s="39"/>
    </row>
    <row r="36" spans="1:12" ht="23.25" customHeight="1">
      <c r="A36" s="39"/>
      <c r="B36" s="29" t="s">
        <v>88</v>
      </c>
      <c r="C36" s="488">
        <v>10</v>
      </c>
      <c r="D36" s="488">
        <v>4</v>
      </c>
      <c r="E36" s="488">
        <v>22</v>
      </c>
      <c r="F36" s="488">
        <v>22</v>
      </c>
      <c r="G36" s="151">
        <f t="shared" si="1"/>
        <v>22</v>
      </c>
      <c r="H36" s="488">
        <v>4</v>
      </c>
      <c r="I36" s="643">
        <v>5</v>
      </c>
      <c r="J36" s="141">
        <v>13</v>
      </c>
      <c r="K36" s="46"/>
      <c r="L36" s="39"/>
    </row>
    <row r="37" spans="1:12" ht="23.25" customHeight="1">
      <c r="A37" s="39"/>
      <c r="B37" s="25" t="s">
        <v>28</v>
      </c>
      <c r="C37" s="488">
        <v>19</v>
      </c>
      <c r="D37" s="488">
        <v>8</v>
      </c>
      <c r="E37" s="488">
        <v>30</v>
      </c>
      <c r="F37" s="488">
        <v>23</v>
      </c>
      <c r="G37" s="151">
        <f t="shared" si="1"/>
        <v>26.5</v>
      </c>
      <c r="H37" s="488">
        <v>1</v>
      </c>
      <c r="I37" s="643">
        <v>10</v>
      </c>
      <c r="J37" s="141">
        <v>19</v>
      </c>
      <c r="K37" s="46"/>
      <c r="L37" s="39"/>
    </row>
    <row r="38" spans="1:12" ht="23.25" customHeight="1">
      <c r="A38" s="39"/>
      <c r="B38" s="25" t="s">
        <v>90</v>
      </c>
      <c r="C38" s="488">
        <v>15</v>
      </c>
      <c r="D38" s="488">
        <v>16</v>
      </c>
      <c r="E38" s="488">
        <v>44</v>
      </c>
      <c r="F38" s="488">
        <v>34</v>
      </c>
      <c r="G38" s="151">
        <f t="shared" si="1"/>
        <v>39</v>
      </c>
      <c r="H38" s="488">
        <v>0</v>
      </c>
      <c r="I38" s="643">
        <v>13</v>
      </c>
      <c r="J38" s="141">
        <v>31</v>
      </c>
      <c r="K38" s="117"/>
      <c r="L38" s="39"/>
    </row>
    <row r="39" spans="1:12" ht="23.25" customHeight="1">
      <c r="A39" s="39"/>
      <c r="B39" s="25" t="s">
        <v>34</v>
      </c>
      <c r="C39" s="488">
        <v>22</v>
      </c>
      <c r="D39" s="488">
        <v>21</v>
      </c>
      <c r="E39" s="488">
        <v>51</v>
      </c>
      <c r="F39" s="488">
        <v>49</v>
      </c>
      <c r="G39" s="151">
        <f t="shared" si="1"/>
        <v>50</v>
      </c>
      <c r="H39" s="488">
        <v>3</v>
      </c>
      <c r="I39" s="643">
        <v>6</v>
      </c>
      <c r="J39" s="141">
        <v>42</v>
      </c>
      <c r="K39" s="117"/>
      <c r="L39" s="39"/>
    </row>
    <row r="40" spans="1:12" ht="23.25" customHeight="1">
      <c r="A40" s="39"/>
      <c r="B40" s="25" t="s">
        <v>24</v>
      </c>
      <c r="C40" s="488">
        <v>20</v>
      </c>
      <c r="D40" s="488">
        <v>15</v>
      </c>
      <c r="E40" s="488">
        <v>50</v>
      </c>
      <c r="F40" s="488">
        <v>43</v>
      </c>
      <c r="G40" s="151">
        <f t="shared" si="1"/>
        <v>46.5</v>
      </c>
      <c r="H40" s="488">
        <v>1</v>
      </c>
      <c r="I40" s="643">
        <v>13</v>
      </c>
      <c r="J40" s="141">
        <v>36</v>
      </c>
      <c r="K40" s="117"/>
      <c r="L40" s="39"/>
    </row>
    <row r="41" spans="1:12" ht="23.25" customHeight="1">
      <c r="A41" s="39"/>
      <c r="B41" s="25" t="s">
        <v>45</v>
      </c>
      <c r="C41" s="488">
        <v>23</v>
      </c>
      <c r="D41" s="488">
        <v>21</v>
      </c>
      <c r="E41" s="488">
        <v>61</v>
      </c>
      <c r="F41" s="488">
        <v>54</v>
      </c>
      <c r="G41" s="151">
        <f t="shared" si="1"/>
        <v>57.5</v>
      </c>
      <c r="H41" s="488">
        <v>4</v>
      </c>
      <c r="I41" s="643">
        <v>10</v>
      </c>
      <c r="J41" s="141">
        <v>47</v>
      </c>
      <c r="K41" s="117"/>
      <c r="L41" s="39"/>
    </row>
    <row r="42" spans="1:12" ht="23.25" customHeight="1">
      <c r="A42" s="39"/>
      <c r="B42" s="25" t="s">
        <v>68</v>
      </c>
      <c r="C42" s="488">
        <v>15</v>
      </c>
      <c r="D42" s="488">
        <v>15</v>
      </c>
      <c r="E42" s="488">
        <v>36</v>
      </c>
      <c r="F42" s="488">
        <v>27</v>
      </c>
      <c r="G42" s="151">
        <f t="shared" si="1"/>
        <v>31.5</v>
      </c>
      <c r="H42" s="488">
        <v>13</v>
      </c>
      <c r="I42" s="643">
        <v>6</v>
      </c>
      <c r="J42" s="141">
        <v>17</v>
      </c>
      <c r="K42" s="117"/>
      <c r="L42" s="39"/>
    </row>
    <row r="43" spans="1:12" ht="23.25" customHeight="1">
      <c r="A43" s="39"/>
      <c r="B43" s="25" t="s">
        <v>89</v>
      </c>
      <c r="C43" s="488">
        <v>20</v>
      </c>
      <c r="D43" s="488">
        <v>20</v>
      </c>
      <c r="E43" s="488">
        <v>43</v>
      </c>
      <c r="F43" s="488">
        <v>34</v>
      </c>
      <c r="G43" s="151">
        <f t="shared" si="1"/>
        <v>38.5</v>
      </c>
      <c r="H43" s="488">
        <v>2</v>
      </c>
      <c r="I43" s="643">
        <v>9</v>
      </c>
      <c r="J43" s="141">
        <v>32</v>
      </c>
      <c r="K43" s="117"/>
      <c r="L43" s="39"/>
    </row>
    <row r="44" spans="1:12" ht="23.25" customHeight="1">
      <c r="A44" s="39"/>
      <c r="B44" s="25" t="s">
        <v>71</v>
      </c>
      <c r="C44" s="488">
        <v>15</v>
      </c>
      <c r="D44" s="488">
        <v>9</v>
      </c>
      <c r="E44" s="488">
        <v>29</v>
      </c>
      <c r="F44" s="488">
        <v>20</v>
      </c>
      <c r="G44" s="151">
        <f t="shared" si="1"/>
        <v>24.5</v>
      </c>
      <c r="H44" s="488">
        <v>4</v>
      </c>
      <c r="I44" s="643">
        <v>8</v>
      </c>
      <c r="J44" s="141">
        <v>17</v>
      </c>
      <c r="K44" s="122"/>
      <c r="L44" s="39"/>
    </row>
    <row r="45" spans="1:12" ht="23.25" customHeight="1">
      <c r="A45" s="39"/>
      <c r="B45" s="25" t="s">
        <v>81</v>
      </c>
      <c r="C45" s="488">
        <v>14</v>
      </c>
      <c r="D45" s="488">
        <v>15</v>
      </c>
      <c r="E45" s="488">
        <v>35</v>
      </c>
      <c r="F45" s="488">
        <v>28</v>
      </c>
      <c r="G45" s="151">
        <f t="shared" si="1"/>
        <v>31.5</v>
      </c>
      <c r="H45" s="488">
        <v>3</v>
      </c>
      <c r="I45" s="643">
        <v>7</v>
      </c>
      <c r="J45" s="141">
        <v>25</v>
      </c>
      <c r="K45" s="49"/>
      <c r="L45" s="39"/>
    </row>
    <row r="46" spans="1:12" ht="23.25" customHeight="1">
      <c r="A46" s="39"/>
      <c r="B46" s="25" t="s">
        <v>49</v>
      </c>
      <c r="C46" s="152">
        <v>20</v>
      </c>
      <c r="D46" s="152">
        <v>17</v>
      </c>
      <c r="E46" s="152">
        <v>54</v>
      </c>
      <c r="F46" s="152">
        <v>40</v>
      </c>
      <c r="G46" s="153">
        <f t="shared" si="1"/>
        <v>47</v>
      </c>
      <c r="H46" s="152">
        <v>3</v>
      </c>
      <c r="I46" s="158">
        <v>20</v>
      </c>
      <c r="J46" s="142">
        <v>31</v>
      </c>
      <c r="K46" s="42"/>
      <c r="L46" s="39"/>
    </row>
    <row r="47" spans="1:12" ht="23.25" customHeight="1">
      <c r="A47" s="39"/>
      <c r="B47" s="126" t="s">
        <v>150</v>
      </c>
      <c r="C47" s="144">
        <f>SUM(C26:C46)</f>
        <v>359</v>
      </c>
      <c r="D47" s="144">
        <f>SUM(D26:D46)</f>
        <v>294</v>
      </c>
      <c r="E47" s="144">
        <f>SUM(E26:E46)</f>
        <v>901</v>
      </c>
      <c r="F47" s="144">
        <f>SUM(F26:F46)</f>
        <v>728</v>
      </c>
      <c r="G47" s="144">
        <f>IF(ISERROR(AVERAGE(E47:F47)),"_",(AVERAGE(E47:F47)))</f>
        <v>814.5</v>
      </c>
      <c r="H47" s="144">
        <f>SUM(H26:H46)</f>
        <v>62</v>
      </c>
      <c r="I47" s="644">
        <f>SUM(I26:I46)</f>
        <v>250</v>
      </c>
      <c r="J47" s="145">
        <f>SUM(J26:J46)</f>
        <v>589</v>
      </c>
      <c r="K47" s="42"/>
      <c r="L47" s="39"/>
    </row>
    <row r="48" spans="1:12" ht="23.25" customHeight="1" thickBot="1">
      <c r="A48" s="39"/>
      <c r="B48" s="137" t="s">
        <v>151</v>
      </c>
      <c r="C48" s="154">
        <f>C24+C47</f>
        <v>440</v>
      </c>
      <c r="D48" s="154">
        <f>D24+D47</f>
        <v>362</v>
      </c>
      <c r="E48" s="155">
        <f>E24+E47</f>
        <v>1240</v>
      </c>
      <c r="F48" s="155">
        <f>F24+F47</f>
        <v>1036</v>
      </c>
      <c r="G48" s="155">
        <f>IF(ISERROR(AVERAGE(E48:F48)),"_",(AVERAGE(E48:F48)))</f>
        <v>1138</v>
      </c>
      <c r="H48" s="154">
        <f>H24+H47</f>
        <v>75</v>
      </c>
      <c r="I48" s="379">
        <f>I24+I47</f>
        <v>308</v>
      </c>
      <c r="J48" s="156">
        <f>J24+J47</f>
        <v>859</v>
      </c>
      <c r="K48" s="46"/>
      <c r="L48" s="39"/>
    </row>
    <row r="49" spans="1:12" ht="23.25" customHeight="1">
      <c r="A49" s="39"/>
      <c r="B49" s="20" t="s">
        <v>11</v>
      </c>
      <c r="C49" s="33"/>
      <c r="D49" s="33"/>
      <c r="E49" s="33"/>
      <c r="F49" s="33"/>
      <c r="G49" s="33"/>
      <c r="H49" s="33"/>
      <c r="I49" s="33"/>
      <c r="J49" s="33"/>
      <c r="K49" s="46"/>
      <c r="L49" s="39"/>
    </row>
    <row r="50" spans="1:12" ht="23.25" customHeight="1">
      <c r="A50" s="39"/>
      <c r="B50" s="17" t="s">
        <v>152</v>
      </c>
      <c r="C50" s="33"/>
      <c r="D50" s="33"/>
      <c r="E50" s="33"/>
      <c r="F50" s="33"/>
      <c r="G50" s="33"/>
      <c r="H50" s="33"/>
      <c r="I50" s="33"/>
      <c r="J50" s="33"/>
      <c r="K50" s="117"/>
      <c r="L50" s="39"/>
    </row>
    <row r="51" spans="1:12" ht="23.25" customHeight="1">
      <c r="A51" s="39"/>
      <c r="B51" s="114"/>
      <c r="C51" s="115"/>
      <c r="D51" s="115"/>
      <c r="E51" s="115"/>
      <c r="F51" s="115"/>
      <c r="G51" s="115"/>
      <c r="H51" s="115"/>
      <c r="I51" s="116"/>
      <c r="J51" s="116"/>
      <c r="K51" s="117"/>
      <c r="L51" s="39"/>
    </row>
    <row r="52" spans="1:12" ht="23.25" customHeight="1">
      <c r="A52" s="39"/>
      <c r="B52" s="114"/>
      <c r="C52" s="115"/>
      <c r="D52" s="115"/>
      <c r="E52" s="115"/>
      <c r="F52" s="115"/>
      <c r="G52" s="115"/>
      <c r="H52" s="115"/>
      <c r="I52" s="488"/>
      <c r="J52" s="488"/>
      <c r="K52" s="117"/>
      <c r="L52" s="39"/>
    </row>
    <row r="53" spans="1:12" ht="23.25" customHeight="1">
      <c r="A53" s="39"/>
      <c r="B53" s="114"/>
      <c r="C53" s="115"/>
      <c r="D53" s="115"/>
      <c r="E53" s="115"/>
      <c r="F53" s="115"/>
      <c r="G53" s="115"/>
      <c r="H53" s="115"/>
      <c r="I53" s="488"/>
      <c r="J53" s="488"/>
      <c r="K53" s="117"/>
      <c r="L53" s="39"/>
    </row>
    <row r="54" spans="1:12" ht="23.25" customHeight="1">
      <c r="A54" s="39"/>
      <c r="B54" s="114"/>
      <c r="C54" s="115"/>
      <c r="D54" s="115"/>
      <c r="E54" s="115"/>
      <c r="F54" s="115"/>
      <c r="G54" s="115"/>
      <c r="H54" s="115"/>
      <c r="I54" s="488"/>
      <c r="J54" s="488"/>
      <c r="K54" s="117"/>
      <c r="L54" s="39"/>
    </row>
    <row r="55" spans="1:12" ht="23.25" customHeight="1">
      <c r="A55" s="39"/>
      <c r="B55" s="114"/>
      <c r="C55" s="115"/>
      <c r="D55" s="115"/>
      <c r="E55" s="115"/>
      <c r="F55" s="115"/>
      <c r="G55" s="115"/>
      <c r="H55" s="115"/>
      <c r="I55" s="488"/>
      <c r="J55" s="488"/>
      <c r="K55" s="117"/>
      <c r="L55" s="39"/>
    </row>
    <row r="56" spans="1:12" ht="23.25" customHeight="1">
      <c r="A56" s="39"/>
      <c r="B56" s="114"/>
      <c r="C56" s="115"/>
      <c r="D56" s="115"/>
      <c r="E56" s="115"/>
      <c r="F56" s="115"/>
      <c r="G56" s="115"/>
      <c r="H56" s="115"/>
      <c r="I56" s="116"/>
      <c r="J56" s="116"/>
      <c r="K56" s="117"/>
      <c r="L56" s="39"/>
    </row>
    <row r="57" spans="1:12" ht="23.25" customHeight="1">
      <c r="B57" s="119"/>
      <c r="C57" s="120"/>
      <c r="D57" s="120"/>
      <c r="E57" s="120"/>
      <c r="F57" s="120"/>
      <c r="G57" s="120"/>
      <c r="H57" s="120"/>
      <c r="I57" s="121"/>
      <c r="J57" s="121"/>
      <c r="K57" s="122"/>
      <c r="L57" s="39"/>
    </row>
    <row r="58" spans="1:12" ht="23.25" customHeight="1">
      <c r="B58" s="20"/>
      <c r="C58" s="49"/>
      <c r="D58" s="49"/>
      <c r="E58" s="49"/>
      <c r="F58" s="49"/>
      <c r="G58" s="49"/>
      <c r="H58" s="49"/>
      <c r="I58" s="49"/>
      <c r="J58" s="49"/>
      <c r="K58" s="49"/>
      <c r="L58" s="39"/>
    </row>
    <row r="59" spans="1:12" ht="23.25" customHeight="1">
      <c r="B59" s="123"/>
      <c r="C59" s="49"/>
      <c r="D59" s="49"/>
      <c r="E59" s="49"/>
      <c r="F59" s="49"/>
      <c r="G59" s="49"/>
      <c r="H59" s="49"/>
      <c r="I59" s="49"/>
      <c r="J59" s="49"/>
      <c r="K59" s="49"/>
      <c r="L59" s="39"/>
    </row>
    <row r="60" spans="1:12" ht="23.25" customHeight="1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39"/>
    </row>
    <row r="61" spans="1:12" ht="23.25" customHeight="1">
      <c r="B61" s="50"/>
      <c r="C61" s="51"/>
      <c r="D61" s="107"/>
      <c r="E61" s="108"/>
      <c r="F61" s="108"/>
      <c r="G61" s="110"/>
      <c r="H61" s="46"/>
      <c r="I61" s="69"/>
      <c r="J61" s="69"/>
      <c r="K61" s="46"/>
      <c r="L61" s="39"/>
    </row>
    <row r="62" spans="1:12" ht="23.25" customHeight="1">
      <c r="B62" s="111"/>
      <c r="C62" s="112"/>
      <c r="D62" s="112"/>
      <c r="E62" s="112"/>
      <c r="F62" s="112"/>
      <c r="G62" s="112"/>
      <c r="H62" s="112"/>
      <c r="I62" s="113"/>
      <c r="J62" s="113"/>
      <c r="K62" s="46"/>
      <c r="L62" s="39"/>
    </row>
    <row r="63" spans="1:12" ht="23.25" customHeight="1">
      <c r="B63" s="114"/>
      <c r="C63" s="115"/>
      <c r="D63" s="115"/>
      <c r="E63" s="115"/>
      <c r="F63" s="115"/>
      <c r="G63" s="115"/>
      <c r="H63" s="115"/>
      <c r="I63" s="488"/>
      <c r="J63" s="488"/>
      <c r="K63" s="117"/>
      <c r="L63" s="39"/>
    </row>
    <row r="64" spans="1:12" ht="23.25" customHeight="1">
      <c r="B64" s="114"/>
      <c r="C64" s="115"/>
      <c r="D64" s="115"/>
      <c r="E64" s="115"/>
      <c r="F64" s="115"/>
      <c r="G64" s="115"/>
      <c r="H64" s="115"/>
      <c r="I64" s="488"/>
      <c r="J64" s="488"/>
      <c r="K64" s="117"/>
      <c r="L64" s="39"/>
    </row>
    <row r="65" spans="2:12" ht="23.25" customHeight="1">
      <c r="B65" s="114"/>
      <c r="C65" s="115"/>
      <c r="D65" s="115"/>
      <c r="E65" s="115"/>
      <c r="F65" s="115"/>
      <c r="G65" s="115"/>
      <c r="H65" s="115"/>
      <c r="I65" s="488"/>
      <c r="J65" s="116"/>
      <c r="K65" s="117"/>
      <c r="L65" s="39"/>
    </row>
    <row r="66" spans="2:12" ht="23.25" customHeight="1">
      <c r="B66" s="114"/>
      <c r="C66" s="115"/>
      <c r="D66" s="115"/>
      <c r="E66" s="115"/>
      <c r="F66" s="115"/>
      <c r="G66" s="115"/>
      <c r="H66" s="115"/>
      <c r="I66" s="488"/>
      <c r="J66" s="488"/>
      <c r="K66" s="117"/>
      <c r="L66" s="39"/>
    </row>
    <row r="67" spans="2:12" ht="23.25" customHeight="1">
      <c r="B67" s="114"/>
      <c r="C67" s="115"/>
      <c r="D67" s="115"/>
      <c r="E67" s="115"/>
      <c r="F67" s="115"/>
      <c r="G67" s="115"/>
      <c r="H67" s="115"/>
      <c r="I67" s="488"/>
      <c r="J67" s="488"/>
      <c r="K67" s="117"/>
      <c r="L67" s="39"/>
    </row>
    <row r="68" spans="2:12" ht="23.25" customHeight="1">
      <c r="B68" s="114"/>
      <c r="C68" s="115"/>
      <c r="D68" s="115"/>
      <c r="E68" s="115"/>
      <c r="F68" s="115"/>
      <c r="G68" s="115"/>
      <c r="H68" s="115"/>
      <c r="I68" s="488"/>
      <c r="J68" s="116"/>
      <c r="K68" s="117"/>
      <c r="L68" s="39"/>
    </row>
    <row r="69" spans="2:12" ht="23.25" customHeight="1">
      <c r="B69" s="114"/>
      <c r="C69" s="115"/>
      <c r="D69" s="115"/>
      <c r="E69" s="115"/>
      <c r="F69" s="115"/>
      <c r="G69" s="115"/>
      <c r="H69" s="115"/>
      <c r="I69" s="116"/>
      <c r="J69" s="116"/>
      <c r="K69" s="117"/>
      <c r="L69" s="39"/>
    </row>
    <row r="70" spans="2:12" ht="23.25" customHeight="1">
      <c r="B70" s="119"/>
      <c r="C70" s="120"/>
      <c r="D70" s="120"/>
      <c r="E70" s="120"/>
      <c r="F70" s="120"/>
      <c r="G70" s="120"/>
      <c r="H70" s="120"/>
      <c r="I70" s="121"/>
      <c r="J70" s="121"/>
      <c r="K70" s="122"/>
      <c r="L70" s="39"/>
    </row>
    <row r="71" spans="2:12" ht="23.25" customHeight="1">
      <c r="B71" s="20"/>
      <c r="C71" s="49"/>
      <c r="D71" s="49"/>
      <c r="E71" s="49"/>
      <c r="F71" s="49"/>
      <c r="G71" s="49"/>
      <c r="H71" s="49"/>
      <c r="I71" s="49"/>
      <c r="J71" s="49"/>
      <c r="K71" s="49"/>
      <c r="L71" s="39"/>
    </row>
    <row r="72" spans="2:12" ht="23.25" customHeight="1">
      <c r="B72" s="42"/>
      <c r="C72" s="49"/>
      <c r="D72" s="49"/>
      <c r="E72" s="49"/>
      <c r="F72" s="49"/>
      <c r="G72" s="49"/>
      <c r="H72" s="49"/>
      <c r="I72" s="49"/>
      <c r="J72" s="49"/>
      <c r="K72" s="49"/>
      <c r="L72" s="39"/>
    </row>
    <row r="73" spans="2:12" ht="23.25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39"/>
    </row>
    <row r="74" spans="2:12" ht="23.25" customHeight="1">
      <c r="B74" s="50"/>
      <c r="C74" s="51"/>
      <c r="D74" s="107"/>
      <c r="E74" s="108"/>
      <c r="F74" s="108"/>
      <c r="G74" s="110"/>
      <c r="H74" s="46"/>
      <c r="I74" s="69"/>
      <c r="J74" s="69"/>
      <c r="K74" s="46"/>
      <c r="L74" s="39"/>
    </row>
    <row r="75" spans="2:12" ht="23.25" customHeight="1">
      <c r="B75" s="111"/>
      <c r="C75" s="112"/>
      <c r="D75" s="112"/>
      <c r="E75" s="112"/>
      <c r="F75" s="112"/>
      <c r="G75" s="112"/>
      <c r="H75" s="112"/>
      <c r="I75" s="113"/>
      <c r="J75" s="113"/>
      <c r="K75" s="46"/>
      <c r="L75" s="39"/>
    </row>
    <row r="76" spans="2:12" ht="23.25" customHeight="1">
      <c r="B76" s="114"/>
      <c r="C76" s="115"/>
      <c r="D76" s="115"/>
      <c r="E76" s="115"/>
      <c r="F76" s="115"/>
      <c r="G76" s="115"/>
      <c r="H76" s="115"/>
      <c r="I76" s="488"/>
      <c r="J76" s="488"/>
      <c r="K76" s="117"/>
      <c r="L76" s="39"/>
    </row>
    <row r="77" spans="2:12" ht="23.25" customHeight="1">
      <c r="B77" s="114"/>
      <c r="C77" s="115"/>
      <c r="D77" s="115"/>
      <c r="E77" s="115"/>
      <c r="F77" s="115"/>
      <c r="G77" s="115"/>
      <c r="H77" s="115"/>
      <c r="I77" s="488"/>
      <c r="J77" s="488"/>
      <c r="K77" s="117"/>
      <c r="L77" s="39"/>
    </row>
    <row r="78" spans="2:12" ht="23.25" customHeight="1">
      <c r="B78" s="114"/>
      <c r="C78" s="115"/>
      <c r="D78" s="115"/>
      <c r="E78" s="115"/>
      <c r="F78" s="115"/>
      <c r="G78" s="115"/>
      <c r="H78" s="115"/>
      <c r="I78" s="488"/>
      <c r="J78" s="488"/>
      <c r="K78" s="117"/>
      <c r="L78" s="39"/>
    </row>
    <row r="79" spans="2:12" ht="23.25" customHeight="1">
      <c r="B79" s="114"/>
      <c r="C79" s="115"/>
      <c r="D79" s="115"/>
      <c r="E79" s="115"/>
      <c r="F79" s="115"/>
      <c r="G79" s="115"/>
      <c r="H79" s="115"/>
      <c r="I79" s="488"/>
      <c r="J79" s="488"/>
      <c r="K79" s="117"/>
      <c r="L79" s="39"/>
    </row>
    <row r="80" spans="2:12" ht="23.25" customHeight="1">
      <c r="B80" s="114"/>
      <c r="C80" s="115"/>
      <c r="D80" s="115"/>
      <c r="E80" s="115"/>
      <c r="F80" s="115"/>
      <c r="G80" s="115"/>
      <c r="H80" s="115"/>
      <c r="I80" s="488"/>
      <c r="J80" s="488"/>
      <c r="K80" s="117"/>
      <c r="L80" s="39"/>
    </row>
    <row r="81" spans="2:12" ht="23.25" customHeight="1">
      <c r="B81" s="114"/>
      <c r="C81" s="115"/>
      <c r="D81" s="115"/>
      <c r="E81" s="115"/>
      <c r="F81" s="115"/>
      <c r="G81" s="115"/>
      <c r="H81" s="115"/>
      <c r="I81" s="488"/>
      <c r="J81" s="488"/>
      <c r="K81" s="117"/>
      <c r="L81" s="39"/>
    </row>
    <row r="82" spans="2:12" ht="23.25" customHeight="1">
      <c r="B82" s="119"/>
      <c r="C82" s="120"/>
      <c r="D82" s="120"/>
      <c r="E82" s="120"/>
      <c r="F82" s="120"/>
      <c r="G82" s="120"/>
      <c r="H82" s="120"/>
      <c r="I82" s="121"/>
      <c r="J82" s="121"/>
      <c r="K82" s="122"/>
      <c r="L82" s="39"/>
    </row>
    <row r="83" spans="2:12" ht="23.25" customHeight="1">
      <c r="B83" s="20"/>
      <c r="C83" s="49"/>
      <c r="D83" s="49"/>
      <c r="E83" s="49"/>
      <c r="F83" s="49"/>
      <c r="G83" s="49"/>
      <c r="H83" s="49"/>
      <c r="I83" s="49"/>
      <c r="J83" s="49"/>
      <c r="K83" s="49"/>
      <c r="L83" s="39"/>
    </row>
    <row r="84" spans="2:12" ht="23.2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39"/>
    </row>
    <row r="85" spans="2:12" ht="23.25" customHeight="1">
      <c r="B85" s="50"/>
      <c r="C85" s="48"/>
      <c r="D85" s="48"/>
      <c r="E85" s="48"/>
      <c r="F85" s="48"/>
      <c r="G85" s="48"/>
      <c r="H85" s="48"/>
      <c r="I85" s="47"/>
      <c r="J85" s="47"/>
      <c r="K85" s="48"/>
      <c r="L85" s="39"/>
    </row>
    <row r="86" spans="2:12" ht="23.25" customHeight="1">
      <c r="B86" s="111"/>
      <c r="C86" s="112"/>
      <c r="D86" s="112"/>
      <c r="E86" s="112"/>
      <c r="F86" s="112"/>
      <c r="G86" s="112"/>
      <c r="H86" s="112"/>
      <c r="I86" s="113"/>
      <c r="J86" s="113"/>
      <c r="K86" s="46"/>
      <c r="L86" s="39"/>
    </row>
    <row r="87" spans="2:12" ht="23.25" customHeight="1">
      <c r="B87" s="114"/>
      <c r="C87" s="115"/>
      <c r="D87" s="115"/>
      <c r="E87" s="115"/>
      <c r="F87" s="115"/>
      <c r="G87" s="115"/>
      <c r="H87" s="115"/>
      <c r="I87" s="116"/>
      <c r="J87" s="116"/>
      <c r="K87" s="117"/>
      <c r="L87" s="39"/>
    </row>
    <row r="88" spans="2:12" ht="23.25" customHeight="1">
      <c r="B88" s="114"/>
      <c r="C88" s="115"/>
      <c r="D88" s="115"/>
      <c r="E88" s="115"/>
      <c r="F88" s="115"/>
      <c r="G88" s="115"/>
      <c r="H88" s="115"/>
      <c r="I88" s="116"/>
      <c r="J88" s="116"/>
      <c r="K88" s="117"/>
      <c r="L88" s="39"/>
    </row>
    <row r="89" spans="2:12" ht="23.25" customHeight="1">
      <c r="B89" s="119"/>
      <c r="C89" s="120"/>
      <c r="D89" s="120"/>
      <c r="E89" s="120"/>
      <c r="F89" s="120"/>
      <c r="G89" s="120"/>
      <c r="H89" s="120"/>
      <c r="I89" s="121"/>
      <c r="J89" s="121"/>
      <c r="K89" s="117"/>
      <c r="L89" s="39"/>
    </row>
    <row r="90" spans="2:12" ht="23.25" customHeight="1">
      <c r="B90" s="20"/>
      <c r="C90" s="42"/>
      <c r="D90" s="42"/>
      <c r="E90" s="42"/>
      <c r="F90" s="42"/>
      <c r="G90" s="42"/>
      <c r="H90" s="42"/>
      <c r="I90" s="47"/>
      <c r="J90" s="47"/>
      <c r="K90" s="42"/>
      <c r="L90" s="39"/>
    </row>
    <row r="91" spans="2:12" ht="23.25" customHeight="1">
      <c r="B91" s="42"/>
      <c r="C91" s="42"/>
      <c r="D91" s="42"/>
      <c r="E91" s="42"/>
      <c r="F91" s="42"/>
      <c r="G91" s="42"/>
      <c r="H91" s="42"/>
      <c r="I91" s="47"/>
      <c r="J91" s="47"/>
      <c r="K91" s="42"/>
      <c r="L91" s="39"/>
    </row>
    <row r="92" spans="2:12" ht="23.25" customHeight="1">
      <c r="B92" s="42"/>
      <c r="C92" s="42"/>
      <c r="D92" s="42"/>
      <c r="E92" s="42"/>
      <c r="F92" s="42"/>
      <c r="G92" s="42"/>
      <c r="H92" s="42"/>
      <c r="I92" s="47"/>
      <c r="J92" s="47"/>
      <c r="K92" s="42"/>
      <c r="L92" s="39"/>
    </row>
    <row r="93" spans="2:12" ht="23.25" customHeight="1">
      <c r="B93" s="42"/>
      <c r="C93" s="42"/>
      <c r="D93" s="42"/>
      <c r="E93" s="42"/>
      <c r="F93" s="42"/>
      <c r="G93" s="42"/>
      <c r="H93" s="42"/>
      <c r="I93" s="47"/>
      <c r="J93" s="47"/>
      <c r="K93" s="42"/>
      <c r="L93" s="39"/>
    </row>
    <row r="94" spans="2:12" ht="23.25" customHeight="1">
      <c r="B94" s="42"/>
      <c r="C94" s="42"/>
      <c r="D94" s="42"/>
      <c r="E94" s="42"/>
      <c r="F94" s="42"/>
      <c r="G94" s="42"/>
      <c r="H94" s="42"/>
      <c r="I94" s="47"/>
      <c r="J94" s="47"/>
      <c r="K94" s="42"/>
      <c r="L94" s="39"/>
    </row>
    <row r="95" spans="2:12" ht="23.25" customHeight="1">
      <c r="B95" s="42"/>
      <c r="C95" s="42"/>
      <c r="D95" s="42"/>
      <c r="E95" s="42"/>
      <c r="F95" s="42"/>
      <c r="G95" s="42"/>
      <c r="H95" s="42"/>
      <c r="I95" s="47"/>
      <c r="J95" s="47"/>
      <c r="K95" s="42"/>
      <c r="L95" s="39"/>
    </row>
    <row r="96" spans="2:12" ht="23.25" customHeight="1">
      <c r="B96" s="42"/>
      <c r="C96" s="42"/>
      <c r="D96" s="42"/>
      <c r="E96" s="42"/>
      <c r="F96" s="42"/>
      <c r="G96" s="42"/>
      <c r="H96" s="42"/>
      <c r="I96" s="47"/>
      <c r="J96" s="47"/>
      <c r="K96" s="42"/>
      <c r="L96" s="39"/>
    </row>
    <row r="97" spans="2:12" ht="23.25" customHeight="1">
      <c r="B97" s="42"/>
      <c r="C97" s="42"/>
      <c r="D97" s="42"/>
      <c r="E97" s="42"/>
      <c r="F97" s="42"/>
      <c r="G97" s="42"/>
      <c r="H97" s="42"/>
      <c r="I97" s="47"/>
      <c r="J97" s="47"/>
      <c r="K97" s="42"/>
      <c r="L97" s="39"/>
    </row>
    <row r="98" spans="2:12" ht="23.25" customHeight="1">
      <c r="B98" s="42"/>
      <c r="C98" s="42"/>
      <c r="D98" s="42"/>
      <c r="E98" s="42"/>
      <c r="F98" s="42"/>
      <c r="G98" s="42"/>
      <c r="H98" s="42"/>
      <c r="I98" s="47"/>
      <c r="J98" s="47"/>
      <c r="K98" s="42"/>
      <c r="L98" s="39"/>
    </row>
    <row r="99" spans="2:12" ht="23.25" customHeight="1">
      <c r="B99" s="42"/>
      <c r="C99" s="42"/>
      <c r="D99" s="42"/>
      <c r="E99" s="42"/>
      <c r="F99" s="42"/>
      <c r="G99" s="42"/>
      <c r="H99" s="42"/>
      <c r="I99" s="47"/>
      <c r="J99" s="47"/>
      <c r="K99" s="42"/>
      <c r="L99" s="39"/>
    </row>
    <row r="100" spans="2:12" ht="23.25" customHeight="1">
      <c r="B100" s="42"/>
      <c r="C100" s="42"/>
      <c r="D100" s="42"/>
      <c r="E100" s="42"/>
      <c r="F100" s="42"/>
      <c r="G100" s="42"/>
      <c r="H100" s="42"/>
      <c r="I100" s="47"/>
      <c r="J100" s="47"/>
      <c r="K100" s="42"/>
      <c r="L100" s="39"/>
    </row>
    <row r="101" spans="2:12" ht="23.25" customHeight="1">
      <c r="B101" s="42"/>
      <c r="C101" s="42"/>
      <c r="D101" s="42"/>
      <c r="E101" s="42"/>
      <c r="F101" s="42"/>
      <c r="G101" s="42"/>
      <c r="H101" s="42"/>
      <c r="I101" s="47"/>
      <c r="J101" s="47"/>
      <c r="K101" s="42"/>
      <c r="L101" s="39"/>
    </row>
    <row r="102" spans="2:12" ht="23.25" customHeight="1">
      <c r="B102" s="42"/>
      <c r="C102" s="42"/>
      <c r="D102" s="42"/>
      <c r="E102" s="42"/>
      <c r="F102" s="42"/>
      <c r="G102" s="42"/>
      <c r="H102" s="42"/>
      <c r="I102" s="47"/>
      <c r="J102" s="47"/>
      <c r="K102" s="42"/>
      <c r="L102" s="39"/>
    </row>
    <row r="103" spans="2:12" ht="23.25" customHeight="1">
      <c r="B103" s="42"/>
      <c r="C103" s="42"/>
      <c r="D103" s="42"/>
      <c r="E103" s="42"/>
      <c r="F103" s="42"/>
      <c r="G103" s="42"/>
      <c r="H103" s="42"/>
      <c r="I103" s="47"/>
      <c r="J103" s="47"/>
      <c r="K103" s="42"/>
      <c r="L103" s="39"/>
    </row>
    <row r="104" spans="2:12" ht="23.25" customHeight="1">
      <c r="B104" s="42"/>
      <c r="C104" s="42"/>
      <c r="D104" s="42"/>
      <c r="E104" s="42"/>
      <c r="F104" s="42"/>
      <c r="G104" s="42"/>
      <c r="H104" s="42"/>
      <c r="I104" s="47"/>
      <c r="J104" s="47"/>
      <c r="K104" s="42"/>
      <c r="L104" s="39"/>
    </row>
    <row r="105" spans="2:12" ht="23.25" customHeight="1">
      <c r="B105" s="42"/>
      <c r="C105" s="42"/>
      <c r="D105" s="42"/>
      <c r="E105" s="42"/>
      <c r="F105" s="42"/>
      <c r="G105" s="42"/>
      <c r="H105" s="42"/>
      <c r="I105" s="47"/>
      <c r="J105" s="47"/>
      <c r="K105" s="42"/>
      <c r="L105" s="39"/>
    </row>
    <row r="106" spans="2:12" ht="23.2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39"/>
    </row>
    <row r="107" spans="2:12" ht="23.25" customHeight="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39"/>
    </row>
    <row r="108" spans="2:12" ht="23.2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39"/>
    </row>
    <row r="109" spans="2:12" ht="23.25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39"/>
    </row>
    <row r="110" spans="2:12" ht="23.25" customHeight="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39"/>
    </row>
    <row r="111" spans="2:12" ht="23.25" customHeight="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39"/>
    </row>
    <row r="112" spans="2:12" ht="23.25" customHeight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39"/>
    </row>
    <row r="113" spans="2:12" ht="23.25" customHeight="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39"/>
    </row>
    <row r="114" spans="2:12" ht="23.25" customHeight="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39"/>
    </row>
    <row r="115" spans="2:12" ht="23.25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39"/>
    </row>
    <row r="116" spans="2:12" ht="23.25" customHeight="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39"/>
    </row>
    <row r="117" spans="2:12" ht="23.25" customHeight="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39"/>
    </row>
    <row r="118" spans="2:12" ht="23.2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39"/>
    </row>
    <row r="119" spans="2:12" ht="23.25" customHeight="1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39"/>
    </row>
    <row r="120" spans="2:12" ht="23.25" customHeight="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39"/>
    </row>
    <row r="121" spans="2:12" ht="23.25" customHeight="1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39"/>
    </row>
    <row r="122" spans="2:12" ht="23.25" customHeight="1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39"/>
    </row>
    <row r="123" spans="2:12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2:12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2:12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2:12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2:12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2:12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2:12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2:12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2:12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2:12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2:12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2:12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2:12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2:12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2:12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2:12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2:12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2:12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2:12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2:12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2:12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2:12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2:12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2:12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2:12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2:12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2:12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2:12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2:12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2:12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2:12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2:12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2:12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2:12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2:12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2:12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2:12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2:12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2:12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2:12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2:12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2:12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2:12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2:12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2:12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2:12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2:12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2:12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2:12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2:12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2:12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2:12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2:12" ht="23.25" customHeight="1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2:12" ht="23.25" customHeight="1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2:12" ht="23.25" customHeight="1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2:12" ht="23.25" customHeight="1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2:12" ht="23.25" customHeight="1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2:12" ht="23.25" customHeight="1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2:12" ht="23.25" customHeight="1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2:12" ht="23.25" customHeight="1"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2:12" ht="23.25" customHeight="1"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2:12" ht="23.25" customHeight="1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2:12" ht="23.25" customHeight="1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2:12" ht="23.25" customHeight="1"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2:12" ht="23.25" customHeight="1"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2:12" ht="23.25" customHeight="1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2:12" ht="23.25" customHeight="1"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2:12" ht="23.25" customHeight="1"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2:12" ht="23.25" customHeight="1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2:12" ht="23.25" customHeight="1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2:12" ht="23.25" customHeight="1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2:12" ht="23.25" customHeight="1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2:12" ht="23.25" customHeight="1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2:12" ht="23.25" customHeight="1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2:12" ht="23.25" customHeight="1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2:12" ht="23.25" customHeight="1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2:12" ht="23.25" customHeight="1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2:12" ht="23.25" customHeight="1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2:12" ht="23.25" customHeight="1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2:12" ht="23.25" customHeight="1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2:12" ht="23.25" customHeight="1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2:12" ht="23.25" customHeight="1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2:12" ht="23.25" customHeight="1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2:12" ht="23.25" customHeight="1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2:12" ht="23.25" customHeight="1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2:12" ht="23.25" customHeight="1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2:12" ht="23.25" customHeight="1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2:12" ht="23.25" customHeight="1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2:12" ht="23.25" customHeight="1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2:12" ht="23.25" customHeight="1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2:12" ht="23.25" customHeight="1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2:12" ht="23.25" customHeight="1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2:12" ht="23.25" customHeight="1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2:12" ht="23.25" customHeight="1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2:12" ht="23.25" customHeight="1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2:12" ht="23.25" customHeight="1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2:12" ht="23.25" customHeight="1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</row>
    <row r="220" spans="2:12" ht="23.25" customHeight="1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</row>
    <row r="221" spans="2:12" ht="23.25" customHeight="1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</row>
    <row r="222" spans="2:12" ht="23.25" customHeight="1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</row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C7E0-1EC4-4557-AB42-CA0A0843DA4A}">
  <sheetPr>
    <tabColor rgb="FF008000"/>
  </sheetPr>
  <dimension ref="A1:K169"/>
  <sheetViews>
    <sheetView showGridLines="0" zoomScale="85" zoomScaleNormal="85" workbookViewId="0">
      <selection activeCell="H30" sqref="H30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583</v>
      </c>
      <c r="B12" s="658"/>
      <c r="C12" s="658"/>
      <c r="D12" s="658"/>
      <c r="E12" s="658"/>
      <c r="F12" s="659"/>
      <c r="G12" s="657" t="s">
        <v>584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/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101"/>
      <c r="H26" s="30"/>
      <c r="I26" s="39"/>
      <c r="J26" s="39"/>
      <c r="K26" s="91"/>
    </row>
    <row r="27" spans="1:11" ht="23.25" customHeight="1" thickBot="1">
      <c r="A27" s="105" t="s">
        <v>11</v>
      </c>
      <c r="B27" s="95"/>
      <c r="C27" s="96"/>
      <c r="D27" s="97"/>
      <c r="E27" s="97"/>
      <c r="F27" s="98"/>
      <c r="G27" s="105" t="s">
        <v>11</v>
      </c>
      <c r="H27" s="102"/>
      <c r="I27" s="103"/>
      <c r="J27" s="103"/>
      <c r="K27" s="104"/>
    </row>
    <row r="28" spans="1:11" ht="50.1" customHeight="1" thickBot="1">
      <c r="A28" s="657" t="s">
        <v>585</v>
      </c>
      <c r="B28" s="658"/>
      <c r="C28" s="658"/>
      <c r="D28" s="658"/>
      <c r="E28" s="658"/>
      <c r="F28" s="659"/>
      <c r="G28" s="657"/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8"/>
      <c r="G29" s="86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91"/>
      <c r="G30" s="90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91"/>
      <c r="G31" s="90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91"/>
      <c r="G32" s="90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91"/>
      <c r="G33" s="90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91"/>
      <c r="G34" s="90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91"/>
      <c r="G35" s="90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91"/>
      <c r="G36" s="90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91"/>
      <c r="G37" s="90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91"/>
      <c r="G38" s="90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92"/>
      <c r="G39" s="99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93"/>
      <c r="G40" s="100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94"/>
      <c r="G41" s="101"/>
      <c r="H41" s="30"/>
      <c r="I41" s="39"/>
      <c r="J41" s="39"/>
      <c r="K41" s="91"/>
    </row>
    <row r="42" spans="1:11" ht="23.25" customHeight="1">
      <c r="A42" s="90"/>
      <c r="B42" s="42"/>
      <c r="C42" s="26"/>
      <c r="D42" s="27"/>
      <c r="E42" s="27"/>
      <c r="F42" s="94"/>
      <c r="G42" s="101"/>
      <c r="H42" s="30"/>
      <c r="I42" s="39"/>
      <c r="J42" s="39"/>
      <c r="K42" s="91"/>
    </row>
    <row r="43" spans="1:11" ht="23.25" customHeight="1" thickBot="1">
      <c r="A43" s="105" t="s">
        <v>11</v>
      </c>
      <c r="B43" s="95"/>
      <c r="C43" s="96"/>
      <c r="D43" s="97"/>
      <c r="E43" s="97"/>
      <c r="F43" s="98"/>
      <c r="G43" s="105"/>
      <c r="H43" s="102"/>
      <c r="I43" s="103"/>
      <c r="J43" s="103"/>
      <c r="K43" s="104"/>
    </row>
    <row r="44" spans="1:11" ht="23.2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23.25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23.2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23.2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23.25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2:11" ht="23.2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2:11" ht="23.2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2:11" ht="23.2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2:11" ht="23.2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2:11" ht="23.2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2:11" ht="23.2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2:11" ht="23.2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2:11" ht="23.2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2:11" ht="23.2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2:11" ht="23.2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2:11" ht="23.2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2:11" ht="23.2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2:11" ht="23.2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2:11" ht="23.2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2:11" ht="23.2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2:11" ht="23.25" customHeight="1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2:11" ht="23.2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2:11" ht="23.25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2:11" ht="23.25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2:11" ht="23.25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2:11" ht="23.25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2:11" ht="23.25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2:11" ht="23.25" customHeight="1"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2:11" ht="23.2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2:11" ht="23.25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2:11" ht="23.25" customHeight="1"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2:11" ht="23.25" customHeight="1"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2:11" ht="23.2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2:11" ht="23.2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2:11" ht="23.25" customHeight="1"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2:11" ht="23.25" customHeight="1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23.2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2:11" ht="23.2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2:11" ht="23.2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23.2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23.2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2:11" ht="23.2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23.2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23.2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23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23.2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23.2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23.2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23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23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23.2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2:11" ht="23.25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2:11" ht="23.2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2:11" ht="23.25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23.25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23.25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23.2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11" ht="23.25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23.25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23.25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11" ht="23.25" customHeight="1"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3.2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2:11" ht="23.2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2:11" ht="23.2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11" ht="23.2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2:11" ht="23.2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23.2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23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23.2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23.25" customHeight="1"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23.2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23.25" customHeight="1"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23.25" customHeight="1"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23.25" customHeight="1"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23.25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2:11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2:11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2:11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2:11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2:11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2:11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2:11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2:11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2:11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2:11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2:11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2:11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2:11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2:11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2:11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2:11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2:11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2:11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2:11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2:11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2:11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2:11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2:11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1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2:11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2:11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2:11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2:11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DEBEB-901D-4877-891F-0153808AA1EA}">
  <sheetPr codeName="Planilha5">
    <tabColor theme="6" tint="-0.249977111117893"/>
  </sheetPr>
  <dimension ref="A1:Q232"/>
  <sheetViews>
    <sheetView showGridLines="0" zoomScale="85" zoomScaleNormal="85" workbookViewId="0">
      <selection activeCell="K13" sqref="K13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6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6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6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50" t="s">
        <v>539</v>
      </c>
      <c r="C12" s="33"/>
      <c r="D12" s="33"/>
      <c r="E12" s="33"/>
      <c r="F12" s="33"/>
      <c r="G12" s="33"/>
      <c r="H12" s="33"/>
      <c r="I12" s="33"/>
      <c r="J12" s="33"/>
      <c r="K12" s="46"/>
      <c r="L12" s="39"/>
    </row>
    <row r="13" spans="1:13" ht="50.1" customHeight="1">
      <c r="B13" s="124" t="s">
        <v>136</v>
      </c>
      <c r="C13" s="125" t="s">
        <v>137</v>
      </c>
      <c r="D13" s="125" t="s">
        <v>138</v>
      </c>
      <c r="E13" s="125" t="s">
        <v>139</v>
      </c>
      <c r="F13" s="125" t="s">
        <v>140</v>
      </c>
      <c r="G13" s="125" t="s">
        <v>141</v>
      </c>
      <c r="H13" s="125" t="s">
        <v>142</v>
      </c>
      <c r="I13" s="125" t="s">
        <v>143</v>
      </c>
      <c r="J13" s="60" t="s">
        <v>144</v>
      </c>
      <c r="K13" s="46"/>
      <c r="L13" s="39"/>
    </row>
    <row r="14" spans="1:13" ht="23.25" customHeight="1">
      <c r="B14" s="126" t="s">
        <v>9</v>
      </c>
      <c r="C14" s="127"/>
      <c r="D14" s="127"/>
      <c r="E14" s="127"/>
      <c r="F14" s="127"/>
      <c r="G14" s="127"/>
      <c r="H14" s="127"/>
      <c r="I14" s="127"/>
      <c r="J14" s="128"/>
      <c r="K14" s="117"/>
      <c r="L14" s="39"/>
    </row>
    <row r="15" spans="1:13" ht="23.25" customHeight="1">
      <c r="B15" s="129" t="s">
        <v>19</v>
      </c>
      <c r="C15" s="118">
        <v>15</v>
      </c>
      <c r="D15" s="118">
        <v>14</v>
      </c>
      <c r="E15" s="118">
        <v>65</v>
      </c>
      <c r="F15" s="118">
        <v>56</v>
      </c>
      <c r="G15" s="139">
        <f t="shared" ref="G15:G22" si="0">IF(ISERROR(AVERAGE(E15:F15)),"_",(AVERAGE(E15:F15)))</f>
        <v>60.5</v>
      </c>
      <c r="H15" s="118">
        <v>1</v>
      </c>
      <c r="I15" s="118">
        <v>12</v>
      </c>
      <c r="J15" s="140">
        <v>52</v>
      </c>
      <c r="K15" s="117"/>
      <c r="L15" s="39"/>
    </row>
    <row r="16" spans="1:13" ht="23.25" customHeight="1">
      <c r="B16" s="25" t="s">
        <v>145</v>
      </c>
      <c r="C16" s="118">
        <v>3</v>
      </c>
      <c r="D16" s="118">
        <v>2</v>
      </c>
      <c r="E16" s="118">
        <v>22</v>
      </c>
      <c r="F16" s="118">
        <v>17</v>
      </c>
      <c r="G16" s="116">
        <f t="shared" si="0"/>
        <v>19.5</v>
      </c>
      <c r="H16" s="118">
        <v>1</v>
      </c>
      <c r="I16" s="118">
        <v>7</v>
      </c>
      <c r="J16" s="141">
        <v>14</v>
      </c>
      <c r="K16" s="117"/>
      <c r="L16" s="39"/>
    </row>
    <row r="17" spans="1:12" ht="23.25" customHeight="1">
      <c r="B17" s="25" t="s">
        <v>41</v>
      </c>
      <c r="C17" s="118">
        <v>10</v>
      </c>
      <c r="D17" s="118">
        <v>9</v>
      </c>
      <c r="E17" s="118">
        <v>36</v>
      </c>
      <c r="F17" s="118">
        <v>32</v>
      </c>
      <c r="G17" s="116">
        <f t="shared" si="0"/>
        <v>34</v>
      </c>
      <c r="H17" s="118">
        <v>1</v>
      </c>
      <c r="I17" s="118">
        <v>5</v>
      </c>
      <c r="J17" s="141">
        <v>30</v>
      </c>
      <c r="K17" s="117"/>
      <c r="L17" s="39"/>
    </row>
    <row r="18" spans="1:12" ht="23.25" customHeight="1">
      <c r="B18" s="25" t="s">
        <v>52</v>
      </c>
      <c r="C18" s="118">
        <v>11</v>
      </c>
      <c r="D18" s="118">
        <v>9</v>
      </c>
      <c r="E18" s="118">
        <v>29</v>
      </c>
      <c r="F18" s="118">
        <v>26</v>
      </c>
      <c r="G18" s="116">
        <f t="shared" si="0"/>
        <v>27.5</v>
      </c>
      <c r="H18" s="118">
        <v>0</v>
      </c>
      <c r="I18" s="118">
        <v>4</v>
      </c>
      <c r="J18" s="141">
        <v>25</v>
      </c>
      <c r="K18" s="117"/>
      <c r="L18" s="39"/>
    </row>
    <row r="19" spans="1:12" ht="23.25" customHeight="1">
      <c r="B19" s="25" t="s">
        <v>146</v>
      </c>
      <c r="C19" s="118">
        <v>12</v>
      </c>
      <c r="D19" s="118">
        <v>12</v>
      </c>
      <c r="E19" s="118">
        <v>29</v>
      </c>
      <c r="F19" s="118">
        <v>41</v>
      </c>
      <c r="G19" s="116">
        <f t="shared" si="0"/>
        <v>35</v>
      </c>
      <c r="H19" s="118">
        <v>0</v>
      </c>
      <c r="I19" s="118">
        <v>3</v>
      </c>
      <c r="J19" s="141">
        <v>38</v>
      </c>
      <c r="K19" s="117"/>
      <c r="L19" s="39"/>
    </row>
    <row r="20" spans="1:12" ht="23.25" customHeight="1">
      <c r="B20" s="25" t="s">
        <v>28</v>
      </c>
      <c r="C20" s="118">
        <v>15</v>
      </c>
      <c r="D20" s="118">
        <v>10</v>
      </c>
      <c r="E20" s="118">
        <v>46</v>
      </c>
      <c r="F20" s="118">
        <v>41</v>
      </c>
      <c r="G20" s="116">
        <f t="shared" si="0"/>
        <v>43.5</v>
      </c>
      <c r="H20" s="118">
        <v>1</v>
      </c>
      <c r="I20" s="118">
        <v>7</v>
      </c>
      <c r="J20" s="141">
        <v>38</v>
      </c>
      <c r="K20" s="117"/>
      <c r="L20" s="39"/>
    </row>
    <row r="21" spans="1:12" ht="23.25" customHeight="1">
      <c r="B21" s="25" t="s">
        <v>34</v>
      </c>
      <c r="C21" s="118">
        <v>12</v>
      </c>
      <c r="D21" s="118">
        <v>12</v>
      </c>
      <c r="E21" s="118">
        <v>47</v>
      </c>
      <c r="F21" s="118">
        <v>38</v>
      </c>
      <c r="G21" s="116">
        <f t="shared" si="0"/>
        <v>42.5</v>
      </c>
      <c r="H21" s="118">
        <v>0</v>
      </c>
      <c r="I21" s="118">
        <v>7</v>
      </c>
      <c r="J21" s="141">
        <v>40</v>
      </c>
      <c r="K21" s="49"/>
      <c r="L21" s="39"/>
    </row>
    <row r="22" spans="1:12" ht="23.25" customHeight="1">
      <c r="A22" s="39"/>
      <c r="B22" s="25" t="s">
        <v>24</v>
      </c>
      <c r="C22" s="118">
        <v>10</v>
      </c>
      <c r="D22" s="118">
        <v>10</v>
      </c>
      <c r="E22" s="118">
        <v>39</v>
      </c>
      <c r="F22" s="118">
        <v>24</v>
      </c>
      <c r="G22" s="116">
        <f t="shared" si="0"/>
        <v>31.5</v>
      </c>
      <c r="H22" s="118">
        <v>0</v>
      </c>
      <c r="I22" s="118">
        <v>9</v>
      </c>
      <c r="J22" s="141">
        <v>30</v>
      </c>
      <c r="K22" s="39"/>
      <c r="L22" s="39"/>
    </row>
    <row r="23" spans="1:12" ht="23.25" customHeight="1">
      <c r="A23" s="39"/>
      <c r="B23" s="131" t="s">
        <v>71</v>
      </c>
      <c r="C23" s="118">
        <v>15</v>
      </c>
      <c r="D23" s="118">
        <v>5</v>
      </c>
      <c r="E23" s="118">
        <v>0</v>
      </c>
      <c r="F23" s="118">
        <v>5</v>
      </c>
      <c r="G23" s="116">
        <f>IF(ISERROR(AVERAGE(E23:F23)),"_",(AVERAGE(E23:F23)))</f>
        <v>2.5</v>
      </c>
      <c r="H23" s="118">
        <v>0</v>
      </c>
      <c r="I23" s="118">
        <v>0</v>
      </c>
      <c r="J23" s="142">
        <v>5</v>
      </c>
      <c r="K23" s="39"/>
      <c r="L23" s="39"/>
    </row>
    <row r="24" spans="1:12" ht="23.25" customHeight="1">
      <c r="A24" s="39"/>
      <c r="B24" s="126" t="s">
        <v>147</v>
      </c>
      <c r="C24" s="143">
        <f>SUM(C15:C23)</f>
        <v>103</v>
      </c>
      <c r="D24" s="143">
        <f>SUM(D15:D23)</f>
        <v>83</v>
      </c>
      <c r="E24" s="144">
        <f>SUM(E15:E23)</f>
        <v>313</v>
      </c>
      <c r="F24" s="143">
        <f>SUM(F15:F23)</f>
        <v>280</v>
      </c>
      <c r="G24" s="144">
        <f>IF(ISERROR(AVERAGE(E24:F24)),"_",(AVERAGE(E24:F24)))</f>
        <v>296.5</v>
      </c>
      <c r="H24" s="143">
        <f>SUM(H15:H23)</f>
        <v>4</v>
      </c>
      <c r="I24" s="143">
        <f>SUM(I15:I23)</f>
        <v>54</v>
      </c>
      <c r="J24" s="145">
        <f>SUM(J15:J23)</f>
        <v>272</v>
      </c>
      <c r="K24" s="46"/>
      <c r="L24" s="39"/>
    </row>
    <row r="25" spans="1:12" ht="23.25" customHeight="1">
      <c r="A25" s="39"/>
      <c r="B25" s="126" t="s">
        <v>8</v>
      </c>
      <c r="C25" s="146"/>
      <c r="D25" s="146"/>
      <c r="E25" s="147"/>
      <c r="F25" s="146"/>
      <c r="G25" s="147"/>
      <c r="H25" s="146"/>
      <c r="I25" s="146"/>
      <c r="J25" s="148"/>
      <c r="K25" s="46"/>
      <c r="L25" s="39"/>
    </row>
    <row r="26" spans="1:12" ht="23.25" customHeight="1">
      <c r="A26" s="39"/>
      <c r="B26" s="25" t="s">
        <v>148</v>
      </c>
      <c r="C26" s="149">
        <v>20</v>
      </c>
      <c r="D26" s="149">
        <v>17</v>
      </c>
      <c r="E26" s="149">
        <v>42</v>
      </c>
      <c r="F26" s="149">
        <v>34</v>
      </c>
      <c r="G26" s="150">
        <f t="shared" ref="G26:G46" si="1">IF(ISERROR(AVERAGE(E26:F26)),"_",(AVERAGE(E26:F26)))</f>
        <v>38</v>
      </c>
      <c r="H26" s="149">
        <v>1</v>
      </c>
      <c r="I26" s="149">
        <v>6</v>
      </c>
      <c r="J26" s="140">
        <v>35</v>
      </c>
      <c r="K26" s="117"/>
      <c r="L26" s="39"/>
    </row>
    <row r="27" spans="1:12" ht="23.25" customHeight="1">
      <c r="A27" s="39"/>
      <c r="B27" s="25" t="s">
        <v>57</v>
      </c>
      <c r="C27" s="118">
        <v>15</v>
      </c>
      <c r="D27" s="118">
        <v>17</v>
      </c>
      <c r="E27" s="118">
        <v>40</v>
      </c>
      <c r="F27" s="118">
        <v>31</v>
      </c>
      <c r="G27" s="151">
        <f t="shared" si="1"/>
        <v>35.5</v>
      </c>
      <c r="H27" s="118">
        <v>2</v>
      </c>
      <c r="I27" s="118">
        <v>11</v>
      </c>
      <c r="J27" s="141">
        <v>27</v>
      </c>
      <c r="K27" s="117"/>
      <c r="L27" s="39"/>
    </row>
    <row r="28" spans="1:12" ht="23.25" customHeight="1">
      <c r="A28" s="39"/>
      <c r="B28" s="25" t="s">
        <v>19</v>
      </c>
      <c r="C28" s="118">
        <v>20</v>
      </c>
      <c r="D28" s="118">
        <v>20</v>
      </c>
      <c r="E28" s="118">
        <v>56</v>
      </c>
      <c r="F28" s="118">
        <v>41</v>
      </c>
      <c r="G28" s="151">
        <f t="shared" si="1"/>
        <v>48.5</v>
      </c>
      <c r="H28" s="118">
        <v>3</v>
      </c>
      <c r="I28" s="118">
        <v>17</v>
      </c>
      <c r="J28" s="141">
        <v>36</v>
      </c>
      <c r="K28" s="117"/>
      <c r="L28" s="39"/>
    </row>
    <row r="29" spans="1:12" ht="23.25" customHeight="1">
      <c r="A29" s="39"/>
      <c r="B29" s="25" t="s">
        <v>61</v>
      </c>
      <c r="C29" s="118">
        <v>15</v>
      </c>
      <c r="D29" s="118">
        <v>14</v>
      </c>
      <c r="E29" s="118">
        <v>38</v>
      </c>
      <c r="F29" s="118">
        <v>37</v>
      </c>
      <c r="G29" s="151">
        <f t="shared" si="1"/>
        <v>37.5</v>
      </c>
      <c r="H29" s="118">
        <v>1</v>
      </c>
      <c r="I29" s="118">
        <v>7</v>
      </c>
      <c r="J29" s="141">
        <v>30</v>
      </c>
      <c r="K29" s="117"/>
      <c r="L29" s="39"/>
    </row>
    <row r="30" spans="1:12" ht="23.25" customHeight="1">
      <c r="A30" s="39"/>
      <c r="B30" s="25" t="s">
        <v>149</v>
      </c>
      <c r="C30" s="118">
        <v>15</v>
      </c>
      <c r="D30" s="118">
        <v>13</v>
      </c>
      <c r="E30" s="118">
        <v>41</v>
      </c>
      <c r="F30" s="118">
        <v>31</v>
      </c>
      <c r="G30" s="151">
        <f t="shared" si="1"/>
        <v>36</v>
      </c>
      <c r="H30" s="118">
        <v>1</v>
      </c>
      <c r="I30" s="118">
        <v>13</v>
      </c>
      <c r="J30" s="141">
        <v>27</v>
      </c>
      <c r="K30" s="117"/>
      <c r="L30" s="39"/>
    </row>
    <row r="31" spans="1:12" ht="23.25" customHeight="1">
      <c r="A31" s="39"/>
      <c r="B31" s="25" t="s">
        <v>41</v>
      </c>
      <c r="C31" s="118">
        <v>18</v>
      </c>
      <c r="D31" s="118">
        <v>18</v>
      </c>
      <c r="E31" s="118">
        <v>48</v>
      </c>
      <c r="F31" s="118">
        <v>32</v>
      </c>
      <c r="G31" s="151">
        <f t="shared" si="1"/>
        <v>40</v>
      </c>
      <c r="H31" s="118">
        <v>2</v>
      </c>
      <c r="I31" s="118">
        <v>11</v>
      </c>
      <c r="J31" s="141">
        <v>35</v>
      </c>
      <c r="K31" s="117"/>
      <c r="L31" s="39"/>
    </row>
    <row r="32" spans="1:12" ht="23.25" customHeight="1">
      <c r="A32" s="39"/>
      <c r="B32" s="25" t="s">
        <v>93</v>
      </c>
      <c r="C32" s="118">
        <v>12</v>
      </c>
      <c r="D32" s="118">
        <v>12</v>
      </c>
      <c r="E32" s="118">
        <v>23</v>
      </c>
      <c r="F32" s="118">
        <v>23</v>
      </c>
      <c r="G32" s="151">
        <f t="shared" si="1"/>
        <v>23</v>
      </c>
      <c r="H32" s="118">
        <v>1</v>
      </c>
      <c r="I32" s="118">
        <v>0</v>
      </c>
      <c r="J32" s="141">
        <v>22</v>
      </c>
      <c r="K32" s="117"/>
      <c r="L32" s="39"/>
    </row>
    <row r="33" spans="1:12" ht="23.25" customHeight="1">
      <c r="A33" s="39"/>
      <c r="B33" s="25" t="s">
        <v>52</v>
      </c>
      <c r="C33" s="118">
        <v>20</v>
      </c>
      <c r="D33" s="118">
        <v>19</v>
      </c>
      <c r="E33" s="118">
        <v>54</v>
      </c>
      <c r="F33" s="118">
        <v>45</v>
      </c>
      <c r="G33" s="151">
        <f t="shared" si="1"/>
        <v>49.5</v>
      </c>
      <c r="H33" s="118">
        <v>1</v>
      </c>
      <c r="I33" s="118">
        <v>13</v>
      </c>
      <c r="J33" s="141">
        <v>40</v>
      </c>
      <c r="K33" s="49"/>
      <c r="L33" s="39"/>
    </row>
    <row r="34" spans="1:12" ht="23.25" customHeight="1">
      <c r="A34" s="39"/>
      <c r="B34" s="25" t="s">
        <v>37</v>
      </c>
      <c r="C34" s="118">
        <v>27</v>
      </c>
      <c r="D34" s="118">
        <v>23</v>
      </c>
      <c r="E34" s="118">
        <v>67</v>
      </c>
      <c r="F34" s="118">
        <v>45</v>
      </c>
      <c r="G34" s="151">
        <f t="shared" si="1"/>
        <v>56</v>
      </c>
      <c r="H34" s="118">
        <v>1</v>
      </c>
      <c r="I34" s="118">
        <v>21</v>
      </c>
      <c r="J34" s="141">
        <v>45</v>
      </c>
      <c r="K34" s="49"/>
      <c r="L34" s="39"/>
    </row>
    <row r="35" spans="1:12" ht="23.25" customHeight="1">
      <c r="A35" s="39"/>
      <c r="B35" s="25" t="s">
        <v>74</v>
      </c>
      <c r="C35" s="118">
        <v>20</v>
      </c>
      <c r="D35" s="118">
        <v>20</v>
      </c>
      <c r="E35" s="118">
        <v>49</v>
      </c>
      <c r="F35" s="118">
        <v>41</v>
      </c>
      <c r="G35" s="151">
        <f t="shared" si="1"/>
        <v>45</v>
      </c>
      <c r="H35" s="118">
        <v>3</v>
      </c>
      <c r="I35" s="118">
        <v>9</v>
      </c>
      <c r="J35" s="141">
        <v>38</v>
      </c>
      <c r="K35" s="42"/>
      <c r="L35" s="39"/>
    </row>
    <row r="36" spans="1:12" ht="23.25" customHeight="1">
      <c r="A36" s="39"/>
      <c r="B36" s="29" t="s">
        <v>88</v>
      </c>
      <c r="C36" s="118">
        <v>10</v>
      </c>
      <c r="D36" s="118">
        <v>10</v>
      </c>
      <c r="E36" s="118">
        <v>21</v>
      </c>
      <c r="F36" s="118">
        <v>14</v>
      </c>
      <c r="G36" s="151">
        <f t="shared" si="1"/>
        <v>17.5</v>
      </c>
      <c r="H36" s="118">
        <v>0</v>
      </c>
      <c r="I36" s="118">
        <v>3</v>
      </c>
      <c r="J36" s="141">
        <v>18</v>
      </c>
      <c r="K36" s="46"/>
      <c r="L36" s="39"/>
    </row>
    <row r="37" spans="1:12" ht="23.25" customHeight="1">
      <c r="A37" s="39"/>
      <c r="B37" s="25" t="s">
        <v>28</v>
      </c>
      <c r="C37" s="118">
        <v>20</v>
      </c>
      <c r="D37" s="118">
        <v>12</v>
      </c>
      <c r="E37" s="118">
        <v>34</v>
      </c>
      <c r="F37" s="118">
        <v>22</v>
      </c>
      <c r="G37" s="151">
        <f t="shared" si="1"/>
        <v>28</v>
      </c>
      <c r="H37" s="118">
        <v>0</v>
      </c>
      <c r="I37" s="118">
        <v>12</v>
      </c>
      <c r="J37" s="141">
        <v>22</v>
      </c>
      <c r="K37" s="46"/>
      <c r="L37" s="39"/>
    </row>
    <row r="38" spans="1:12" ht="23.25" customHeight="1">
      <c r="A38" s="39"/>
      <c r="B38" s="25" t="s">
        <v>90</v>
      </c>
      <c r="C38" s="118">
        <v>15</v>
      </c>
      <c r="D38" s="118">
        <v>15</v>
      </c>
      <c r="E38" s="118">
        <v>30</v>
      </c>
      <c r="F38" s="118">
        <v>29</v>
      </c>
      <c r="G38" s="151">
        <f t="shared" si="1"/>
        <v>29.5</v>
      </c>
      <c r="H38" s="118">
        <v>2</v>
      </c>
      <c r="I38" s="118">
        <v>0</v>
      </c>
      <c r="J38" s="141">
        <v>28</v>
      </c>
      <c r="K38" s="117"/>
      <c r="L38" s="39"/>
    </row>
    <row r="39" spans="1:12" ht="23.25" customHeight="1">
      <c r="A39" s="39"/>
      <c r="B39" s="25" t="s">
        <v>34</v>
      </c>
      <c r="C39" s="118">
        <v>22</v>
      </c>
      <c r="D39" s="118">
        <v>22</v>
      </c>
      <c r="E39" s="118">
        <v>44</v>
      </c>
      <c r="F39" s="118">
        <v>33</v>
      </c>
      <c r="G39" s="151">
        <f t="shared" si="1"/>
        <v>38.5</v>
      </c>
      <c r="H39" s="118">
        <v>1</v>
      </c>
      <c r="I39" s="118">
        <v>13</v>
      </c>
      <c r="J39" s="141">
        <v>30</v>
      </c>
      <c r="K39" s="117"/>
      <c r="L39" s="39"/>
    </row>
    <row r="40" spans="1:12" ht="23.25" customHeight="1">
      <c r="A40" s="39"/>
      <c r="B40" s="25" t="s">
        <v>24</v>
      </c>
      <c r="C40" s="118">
        <v>20</v>
      </c>
      <c r="D40" s="118">
        <v>18</v>
      </c>
      <c r="E40" s="118">
        <v>48</v>
      </c>
      <c r="F40" s="118">
        <v>39</v>
      </c>
      <c r="G40" s="151">
        <f t="shared" si="1"/>
        <v>43.5</v>
      </c>
      <c r="H40" s="118">
        <v>0</v>
      </c>
      <c r="I40" s="118">
        <v>13</v>
      </c>
      <c r="J40" s="141">
        <v>35</v>
      </c>
      <c r="K40" s="117"/>
      <c r="L40" s="39"/>
    </row>
    <row r="41" spans="1:12" ht="23.25" customHeight="1">
      <c r="A41" s="39"/>
      <c r="B41" s="25" t="s">
        <v>45</v>
      </c>
      <c r="C41" s="118">
        <v>31</v>
      </c>
      <c r="D41" s="118">
        <v>31</v>
      </c>
      <c r="E41" s="118">
        <v>62</v>
      </c>
      <c r="F41" s="118">
        <v>45</v>
      </c>
      <c r="G41" s="151">
        <f t="shared" si="1"/>
        <v>53.5</v>
      </c>
      <c r="H41" s="118">
        <v>3</v>
      </c>
      <c r="I41" s="118">
        <v>19</v>
      </c>
      <c r="J41" s="141">
        <v>40</v>
      </c>
      <c r="K41" s="117"/>
      <c r="L41" s="39"/>
    </row>
    <row r="42" spans="1:12" ht="23.25" customHeight="1">
      <c r="A42" s="39"/>
      <c r="B42" s="25" t="s">
        <v>68</v>
      </c>
      <c r="C42" s="118">
        <v>15</v>
      </c>
      <c r="D42" s="118">
        <v>15</v>
      </c>
      <c r="E42" s="118">
        <v>31</v>
      </c>
      <c r="F42" s="118">
        <v>24</v>
      </c>
      <c r="G42" s="151">
        <f t="shared" si="1"/>
        <v>27.5</v>
      </c>
      <c r="H42" s="118">
        <v>5</v>
      </c>
      <c r="I42" s="118">
        <v>4</v>
      </c>
      <c r="J42" s="141">
        <v>22</v>
      </c>
      <c r="K42" s="117"/>
      <c r="L42" s="39"/>
    </row>
    <row r="43" spans="1:12" ht="23.25" customHeight="1">
      <c r="A43" s="39"/>
      <c r="B43" s="25" t="s">
        <v>89</v>
      </c>
      <c r="C43" s="118">
        <v>14</v>
      </c>
      <c r="D43" s="118">
        <v>14</v>
      </c>
      <c r="E43" s="118">
        <v>27</v>
      </c>
      <c r="F43" s="118">
        <v>27</v>
      </c>
      <c r="G43" s="151">
        <f t="shared" si="1"/>
        <v>27</v>
      </c>
      <c r="H43" s="118">
        <v>0</v>
      </c>
      <c r="I43" s="118">
        <v>4</v>
      </c>
      <c r="J43" s="141">
        <v>23</v>
      </c>
      <c r="K43" s="117"/>
      <c r="L43" s="39"/>
    </row>
    <row r="44" spans="1:12" ht="23.25" customHeight="1">
      <c r="A44" s="39"/>
      <c r="B44" s="25" t="s">
        <v>71</v>
      </c>
      <c r="C44" s="118">
        <v>15</v>
      </c>
      <c r="D44" s="118">
        <v>11</v>
      </c>
      <c r="E44" s="118">
        <v>28</v>
      </c>
      <c r="F44" s="118">
        <v>20</v>
      </c>
      <c r="G44" s="151">
        <f t="shared" si="1"/>
        <v>24</v>
      </c>
      <c r="H44" s="118">
        <v>1</v>
      </c>
      <c r="I44" s="118">
        <v>7</v>
      </c>
      <c r="J44" s="141">
        <v>20</v>
      </c>
      <c r="K44" s="122"/>
      <c r="L44" s="39"/>
    </row>
    <row r="45" spans="1:12" ht="23.25" customHeight="1">
      <c r="A45" s="39"/>
      <c r="B45" s="25" t="s">
        <v>81</v>
      </c>
      <c r="C45" s="118">
        <v>15</v>
      </c>
      <c r="D45" s="118">
        <v>13</v>
      </c>
      <c r="E45" s="118">
        <v>33</v>
      </c>
      <c r="F45" s="118">
        <v>23</v>
      </c>
      <c r="G45" s="151">
        <f t="shared" si="1"/>
        <v>28</v>
      </c>
      <c r="H45" s="118">
        <v>2</v>
      </c>
      <c r="I45" s="118">
        <v>11</v>
      </c>
      <c r="J45" s="141">
        <v>20</v>
      </c>
      <c r="K45" s="49"/>
      <c r="L45" s="39"/>
    </row>
    <row r="46" spans="1:12" ht="23.25" customHeight="1">
      <c r="A46" s="39"/>
      <c r="B46" s="25" t="s">
        <v>49</v>
      </c>
      <c r="C46" s="152">
        <v>20</v>
      </c>
      <c r="D46" s="152">
        <v>20</v>
      </c>
      <c r="E46" s="152">
        <v>51</v>
      </c>
      <c r="F46" s="152">
        <v>40</v>
      </c>
      <c r="G46" s="153">
        <f t="shared" si="1"/>
        <v>45.5</v>
      </c>
      <c r="H46" s="152">
        <v>2</v>
      </c>
      <c r="I46" s="152">
        <v>11</v>
      </c>
      <c r="J46" s="142">
        <v>38</v>
      </c>
      <c r="K46" s="42"/>
      <c r="L46" s="39"/>
    </row>
    <row r="47" spans="1:12" ht="23.25" customHeight="1">
      <c r="A47" s="39"/>
      <c r="B47" s="126" t="s">
        <v>150</v>
      </c>
      <c r="C47" s="144">
        <f>SUM(C26:C46)</f>
        <v>379</v>
      </c>
      <c r="D47" s="144">
        <f>SUM(D26:D46)</f>
        <v>354</v>
      </c>
      <c r="E47" s="144">
        <f>SUM(E26:E46)</f>
        <v>867</v>
      </c>
      <c r="F47" s="144">
        <f>SUM(F26:F46)</f>
        <v>676</v>
      </c>
      <c r="G47" s="144">
        <f>IF(ISERROR(AVERAGE(E47:F47)),"_",(AVERAGE(E47:F47)))</f>
        <v>771.5</v>
      </c>
      <c r="H47" s="144">
        <f>SUM(H26:H46)</f>
        <v>32</v>
      </c>
      <c r="I47" s="144">
        <f>SUM(I26:I46)</f>
        <v>205</v>
      </c>
      <c r="J47" s="145">
        <f>SUM(J26:J46)</f>
        <v>631</v>
      </c>
      <c r="K47" s="42"/>
      <c r="L47" s="39"/>
    </row>
    <row r="48" spans="1:12" ht="23.25" customHeight="1" thickBot="1">
      <c r="A48" s="39"/>
      <c r="B48" s="137" t="s">
        <v>151</v>
      </c>
      <c r="C48" s="154">
        <f>C24+C47</f>
        <v>482</v>
      </c>
      <c r="D48" s="154">
        <f>D24+D47</f>
        <v>437</v>
      </c>
      <c r="E48" s="155">
        <f>E24+E47</f>
        <v>1180</v>
      </c>
      <c r="F48" s="154">
        <f>F24+F47</f>
        <v>956</v>
      </c>
      <c r="G48" s="155">
        <f>IF(ISERROR(AVERAGE(E48:F48)),"_",(AVERAGE(E48:F48)))</f>
        <v>1068</v>
      </c>
      <c r="H48" s="154">
        <f>H24+H47</f>
        <v>36</v>
      </c>
      <c r="I48" s="154">
        <f>I24+I47</f>
        <v>259</v>
      </c>
      <c r="J48" s="156">
        <f>J24+J47</f>
        <v>903</v>
      </c>
      <c r="K48" s="46"/>
      <c r="L48" s="39"/>
    </row>
    <row r="49" spans="1:12" ht="23.25" customHeight="1">
      <c r="A49" s="39"/>
      <c r="B49" s="20" t="s">
        <v>11</v>
      </c>
      <c r="C49" s="33"/>
      <c r="D49" s="33"/>
      <c r="E49" s="33"/>
      <c r="F49" s="33"/>
      <c r="G49" s="33"/>
      <c r="H49" s="33"/>
      <c r="I49" s="33"/>
      <c r="J49" s="33"/>
      <c r="K49" s="46"/>
      <c r="L49" s="39"/>
    </row>
    <row r="50" spans="1:12" ht="23.25" customHeight="1">
      <c r="A50" s="39"/>
      <c r="B50" s="17" t="s">
        <v>152</v>
      </c>
      <c r="C50" s="33"/>
      <c r="D50" s="33"/>
      <c r="E50" s="33"/>
      <c r="F50" s="33"/>
      <c r="G50" s="33"/>
      <c r="H50" s="33"/>
      <c r="I50" s="33"/>
      <c r="J50" s="33"/>
      <c r="K50" s="117"/>
      <c r="L50" s="39"/>
    </row>
    <row r="51" spans="1:12" ht="23.25" customHeight="1">
      <c r="A51" s="39"/>
      <c r="B51" s="114"/>
      <c r="C51" s="115"/>
      <c r="D51" s="115"/>
      <c r="E51" s="115"/>
      <c r="F51" s="115"/>
      <c r="G51" s="115"/>
      <c r="H51" s="115"/>
      <c r="I51" s="116"/>
      <c r="J51" s="116"/>
      <c r="K51" s="117"/>
      <c r="L51" s="39"/>
    </row>
    <row r="52" spans="1:12" ht="23.25" customHeight="1">
      <c r="A52" s="39"/>
      <c r="B52" s="114"/>
      <c r="C52" s="115"/>
      <c r="D52" s="115"/>
      <c r="E52" s="115"/>
      <c r="F52" s="115"/>
      <c r="G52" s="115"/>
      <c r="H52" s="115"/>
      <c r="I52" s="118"/>
      <c r="J52" s="118"/>
      <c r="K52" s="117"/>
      <c r="L52" s="39"/>
    </row>
    <row r="53" spans="1:12" ht="23.25" customHeight="1">
      <c r="A53" s="39"/>
      <c r="B53" s="114"/>
      <c r="C53" s="115"/>
      <c r="D53" s="115"/>
      <c r="E53" s="115"/>
      <c r="F53" s="115"/>
      <c r="G53" s="115"/>
      <c r="H53" s="115"/>
      <c r="I53" s="118"/>
      <c r="J53" s="118"/>
      <c r="K53" s="117"/>
      <c r="L53" s="39"/>
    </row>
    <row r="54" spans="1:12" ht="23.25" customHeight="1">
      <c r="A54" s="39"/>
      <c r="B54" s="114"/>
      <c r="C54" s="115"/>
      <c r="D54" s="115"/>
      <c r="E54" s="115"/>
      <c r="F54" s="115"/>
      <c r="G54" s="115"/>
      <c r="H54" s="115"/>
      <c r="I54" s="118"/>
      <c r="J54" s="118"/>
      <c r="K54" s="117"/>
      <c r="L54" s="39"/>
    </row>
    <row r="55" spans="1:12" ht="23.25" customHeight="1">
      <c r="A55" s="39"/>
      <c r="B55" s="114"/>
      <c r="C55" s="115"/>
      <c r="D55" s="115"/>
      <c r="E55" s="115"/>
      <c r="F55" s="115"/>
      <c r="G55" s="115"/>
      <c r="H55" s="115"/>
      <c r="I55" s="118"/>
      <c r="J55" s="118"/>
      <c r="K55" s="117"/>
      <c r="L55" s="39"/>
    </row>
    <row r="56" spans="1:12" ht="23.25" customHeight="1">
      <c r="A56" s="39"/>
      <c r="B56" s="114"/>
      <c r="C56" s="115"/>
      <c r="D56" s="115"/>
      <c r="E56" s="115"/>
      <c r="F56" s="115"/>
      <c r="G56" s="115"/>
      <c r="H56" s="115"/>
      <c r="I56" s="116"/>
      <c r="J56" s="116"/>
      <c r="K56" s="117"/>
      <c r="L56" s="39"/>
    </row>
    <row r="57" spans="1:12" ht="23.25" customHeight="1">
      <c r="B57" s="119"/>
      <c r="C57" s="120"/>
      <c r="D57" s="120"/>
      <c r="E57" s="120"/>
      <c r="F57" s="120"/>
      <c r="G57" s="120"/>
      <c r="H57" s="120"/>
      <c r="I57" s="121"/>
      <c r="J57" s="121"/>
      <c r="K57" s="122"/>
      <c r="L57" s="39"/>
    </row>
    <row r="58" spans="1:12" ht="23.25" customHeight="1">
      <c r="B58" s="20"/>
      <c r="C58" s="49"/>
      <c r="D58" s="49"/>
      <c r="E58" s="49"/>
      <c r="F58" s="49"/>
      <c r="G58" s="49"/>
      <c r="H58" s="49"/>
      <c r="I58" s="49"/>
      <c r="J58" s="49"/>
      <c r="K58" s="49"/>
      <c r="L58" s="39"/>
    </row>
    <row r="59" spans="1:12" ht="23.25" customHeight="1">
      <c r="B59" s="123"/>
      <c r="C59" s="49"/>
      <c r="D59" s="49"/>
      <c r="E59" s="49"/>
      <c r="F59" s="49"/>
      <c r="G59" s="49"/>
      <c r="H59" s="49"/>
      <c r="I59" s="49"/>
      <c r="J59" s="49"/>
      <c r="K59" s="49"/>
      <c r="L59" s="39"/>
    </row>
    <row r="60" spans="1:12" ht="23.25" customHeight="1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39"/>
    </row>
    <row r="61" spans="1:12" ht="23.25" customHeight="1">
      <c r="B61" s="50"/>
      <c r="C61" s="51"/>
      <c r="D61" s="107"/>
      <c r="E61" s="108"/>
      <c r="F61" s="108"/>
      <c r="G61" s="110"/>
      <c r="H61" s="46"/>
      <c r="I61" s="69"/>
      <c r="J61" s="69"/>
      <c r="K61" s="46"/>
      <c r="L61" s="39"/>
    </row>
    <row r="62" spans="1:12" ht="23.25" customHeight="1">
      <c r="B62" s="111"/>
      <c r="C62" s="112"/>
      <c r="D62" s="112"/>
      <c r="E62" s="112"/>
      <c r="F62" s="112"/>
      <c r="G62" s="112"/>
      <c r="H62" s="112"/>
      <c r="I62" s="113"/>
      <c r="J62" s="113"/>
      <c r="K62" s="46"/>
      <c r="L62" s="39"/>
    </row>
    <row r="63" spans="1:12" ht="23.25" customHeight="1">
      <c r="B63" s="114"/>
      <c r="C63" s="115"/>
      <c r="D63" s="115"/>
      <c r="E63" s="115"/>
      <c r="F63" s="115"/>
      <c r="G63" s="115"/>
      <c r="H63" s="115"/>
      <c r="I63" s="118"/>
      <c r="J63" s="118"/>
      <c r="K63" s="117"/>
      <c r="L63" s="39"/>
    </row>
    <row r="64" spans="1:12" ht="23.25" customHeight="1">
      <c r="B64" s="114"/>
      <c r="C64" s="115"/>
      <c r="D64" s="115"/>
      <c r="E64" s="115"/>
      <c r="F64" s="115"/>
      <c r="G64" s="115"/>
      <c r="H64" s="115"/>
      <c r="I64" s="118"/>
      <c r="J64" s="118"/>
      <c r="K64" s="117"/>
      <c r="L64" s="39"/>
    </row>
    <row r="65" spans="2:12" ht="23.25" customHeight="1">
      <c r="B65" s="114"/>
      <c r="C65" s="115"/>
      <c r="D65" s="115"/>
      <c r="E65" s="115"/>
      <c r="F65" s="115"/>
      <c r="G65" s="115"/>
      <c r="H65" s="115"/>
      <c r="I65" s="118"/>
      <c r="J65" s="116"/>
      <c r="K65" s="117"/>
      <c r="L65" s="39"/>
    </row>
    <row r="66" spans="2:12" ht="23.25" customHeight="1">
      <c r="B66" s="114"/>
      <c r="C66" s="115"/>
      <c r="D66" s="115"/>
      <c r="E66" s="115"/>
      <c r="F66" s="115"/>
      <c r="G66" s="115"/>
      <c r="H66" s="115"/>
      <c r="I66" s="118"/>
      <c r="J66" s="118"/>
      <c r="K66" s="117"/>
      <c r="L66" s="39"/>
    </row>
    <row r="67" spans="2:12" ht="23.25" customHeight="1">
      <c r="B67" s="114"/>
      <c r="C67" s="115"/>
      <c r="D67" s="115"/>
      <c r="E67" s="115"/>
      <c r="F67" s="115"/>
      <c r="G67" s="115"/>
      <c r="H67" s="115"/>
      <c r="I67" s="118"/>
      <c r="J67" s="118"/>
      <c r="K67" s="117"/>
      <c r="L67" s="39"/>
    </row>
    <row r="68" spans="2:12" ht="23.25" customHeight="1">
      <c r="B68" s="114"/>
      <c r="C68" s="115"/>
      <c r="D68" s="115"/>
      <c r="E68" s="115"/>
      <c r="F68" s="115"/>
      <c r="G68" s="115"/>
      <c r="H68" s="115"/>
      <c r="I68" s="118"/>
      <c r="J68" s="116"/>
      <c r="K68" s="117"/>
      <c r="L68" s="39"/>
    </row>
    <row r="69" spans="2:12" ht="23.25" customHeight="1">
      <c r="B69" s="114"/>
      <c r="C69" s="115"/>
      <c r="D69" s="115"/>
      <c r="E69" s="115"/>
      <c r="F69" s="115"/>
      <c r="G69" s="115"/>
      <c r="H69" s="115"/>
      <c r="I69" s="116"/>
      <c r="J69" s="116"/>
      <c r="K69" s="117"/>
      <c r="L69" s="39"/>
    </row>
    <row r="70" spans="2:12" ht="23.25" customHeight="1">
      <c r="B70" s="119"/>
      <c r="C70" s="120"/>
      <c r="D70" s="120"/>
      <c r="E70" s="120"/>
      <c r="F70" s="120"/>
      <c r="G70" s="120"/>
      <c r="H70" s="120"/>
      <c r="I70" s="121"/>
      <c r="J70" s="121"/>
      <c r="K70" s="122"/>
      <c r="L70" s="39"/>
    </row>
    <row r="71" spans="2:12" ht="23.25" customHeight="1">
      <c r="B71" s="20"/>
      <c r="C71" s="49"/>
      <c r="D71" s="49"/>
      <c r="E71" s="49"/>
      <c r="F71" s="49"/>
      <c r="G71" s="49"/>
      <c r="H71" s="49"/>
      <c r="I71" s="49"/>
      <c r="J71" s="49"/>
      <c r="K71" s="49"/>
      <c r="L71" s="39"/>
    </row>
    <row r="72" spans="2:12" ht="23.25" customHeight="1">
      <c r="B72" s="42"/>
      <c r="C72" s="49"/>
      <c r="D72" s="49"/>
      <c r="E72" s="49"/>
      <c r="F72" s="49"/>
      <c r="G72" s="49"/>
      <c r="H72" s="49"/>
      <c r="I72" s="49"/>
      <c r="J72" s="49"/>
      <c r="K72" s="49"/>
      <c r="L72" s="39"/>
    </row>
    <row r="73" spans="2:12" ht="23.25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39"/>
    </row>
    <row r="74" spans="2:12" ht="23.25" customHeight="1">
      <c r="B74" s="50"/>
      <c r="C74" s="51"/>
      <c r="D74" s="107"/>
      <c r="E74" s="108"/>
      <c r="F74" s="108"/>
      <c r="G74" s="110"/>
      <c r="H74" s="46"/>
      <c r="I74" s="69"/>
      <c r="J74" s="69"/>
      <c r="K74" s="46"/>
      <c r="L74" s="39"/>
    </row>
    <row r="75" spans="2:12" ht="23.25" customHeight="1">
      <c r="B75" s="111"/>
      <c r="C75" s="112"/>
      <c r="D75" s="112"/>
      <c r="E75" s="112"/>
      <c r="F75" s="112"/>
      <c r="G75" s="112"/>
      <c r="H75" s="112"/>
      <c r="I75" s="113"/>
      <c r="J75" s="113"/>
      <c r="K75" s="46"/>
      <c r="L75" s="39"/>
    </row>
    <row r="76" spans="2:12" ht="23.25" customHeight="1">
      <c r="B76" s="114"/>
      <c r="C76" s="115"/>
      <c r="D76" s="115"/>
      <c r="E76" s="115"/>
      <c r="F76" s="115"/>
      <c r="G76" s="115"/>
      <c r="H76" s="115"/>
      <c r="I76" s="118"/>
      <c r="J76" s="118"/>
      <c r="K76" s="117"/>
      <c r="L76" s="39"/>
    </row>
    <row r="77" spans="2:12" ht="23.25" customHeight="1">
      <c r="B77" s="114"/>
      <c r="C77" s="115"/>
      <c r="D77" s="115"/>
      <c r="E77" s="115"/>
      <c r="F77" s="115"/>
      <c r="G77" s="115"/>
      <c r="H77" s="115"/>
      <c r="I77" s="118"/>
      <c r="J77" s="118"/>
      <c r="K77" s="117"/>
      <c r="L77" s="39"/>
    </row>
    <row r="78" spans="2:12" ht="23.25" customHeight="1">
      <c r="B78" s="114"/>
      <c r="C78" s="115"/>
      <c r="D78" s="115"/>
      <c r="E78" s="115"/>
      <c r="F78" s="115"/>
      <c r="G78" s="115"/>
      <c r="H78" s="115"/>
      <c r="I78" s="118"/>
      <c r="J78" s="118"/>
      <c r="K78" s="117"/>
      <c r="L78" s="39"/>
    </row>
    <row r="79" spans="2:12" ht="23.25" customHeight="1">
      <c r="B79" s="114"/>
      <c r="C79" s="115"/>
      <c r="D79" s="115"/>
      <c r="E79" s="115"/>
      <c r="F79" s="115"/>
      <c r="G79" s="115"/>
      <c r="H79" s="115"/>
      <c r="I79" s="118"/>
      <c r="J79" s="118"/>
      <c r="K79" s="117"/>
      <c r="L79" s="39"/>
    </row>
    <row r="80" spans="2:12" ht="23.25" customHeight="1">
      <c r="B80" s="114"/>
      <c r="C80" s="115"/>
      <c r="D80" s="115"/>
      <c r="E80" s="115"/>
      <c r="F80" s="115"/>
      <c r="G80" s="115"/>
      <c r="H80" s="115"/>
      <c r="I80" s="118"/>
      <c r="J80" s="118"/>
      <c r="K80" s="117"/>
      <c r="L80" s="39"/>
    </row>
    <row r="81" spans="2:12" ht="23.25" customHeight="1">
      <c r="B81" s="114"/>
      <c r="C81" s="115"/>
      <c r="D81" s="115"/>
      <c r="E81" s="115"/>
      <c r="F81" s="115"/>
      <c r="G81" s="115"/>
      <c r="H81" s="115"/>
      <c r="I81" s="118"/>
      <c r="J81" s="118"/>
      <c r="K81" s="117"/>
      <c r="L81" s="39"/>
    </row>
    <row r="82" spans="2:12" ht="23.25" customHeight="1">
      <c r="B82" s="119"/>
      <c r="C82" s="120"/>
      <c r="D82" s="120"/>
      <c r="E82" s="120"/>
      <c r="F82" s="120"/>
      <c r="G82" s="120"/>
      <c r="H82" s="120"/>
      <c r="I82" s="121"/>
      <c r="J82" s="121"/>
      <c r="K82" s="122"/>
      <c r="L82" s="39"/>
    </row>
    <row r="83" spans="2:12" ht="23.25" customHeight="1">
      <c r="B83" s="20"/>
      <c r="C83" s="49"/>
      <c r="D83" s="49"/>
      <c r="E83" s="49"/>
      <c r="F83" s="49"/>
      <c r="G83" s="49"/>
      <c r="H83" s="49"/>
      <c r="I83" s="49"/>
      <c r="J83" s="49"/>
      <c r="K83" s="49"/>
      <c r="L83" s="39"/>
    </row>
    <row r="84" spans="2:12" ht="23.2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39"/>
    </row>
    <row r="85" spans="2:12" ht="23.25" customHeight="1">
      <c r="B85" s="50"/>
      <c r="C85" s="48"/>
      <c r="D85" s="48"/>
      <c r="E85" s="48"/>
      <c r="F85" s="48"/>
      <c r="G85" s="48"/>
      <c r="H85" s="48"/>
      <c r="I85" s="47"/>
      <c r="J85" s="47"/>
      <c r="K85" s="48"/>
      <c r="L85" s="39"/>
    </row>
    <row r="86" spans="2:12" ht="23.25" customHeight="1">
      <c r="B86" s="111"/>
      <c r="C86" s="112"/>
      <c r="D86" s="112"/>
      <c r="E86" s="112"/>
      <c r="F86" s="112"/>
      <c r="G86" s="112"/>
      <c r="H86" s="112"/>
      <c r="I86" s="113"/>
      <c r="J86" s="113"/>
      <c r="K86" s="46"/>
      <c r="L86" s="39"/>
    </row>
    <row r="87" spans="2:12" ht="23.25" customHeight="1">
      <c r="B87" s="114"/>
      <c r="C87" s="115"/>
      <c r="D87" s="115"/>
      <c r="E87" s="115"/>
      <c r="F87" s="115"/>
      <c r="G87" s="115"/>
      <c r="H87" s="115"/>
      <c r="I87" s="116"/>
      <c r="J87" s="116"/>
      <c r="K87" s="117"/>
      <c r="L87" s="39"/>
    </row>
    <row r="88" spans="2:12" ht="23.25" customHeight="1">
      <c r="B88" s="114"/>
      <c r="C88" s="115"/>
      <c r="D88" s="115"/>
      <c r="E88" s="115"/>
      <c r="F88" s="115"/>
      <c r="G88" s="115"/>
      <c r="H88" s="115"/>
      <c r="I88" s="116"/>
      <c r="J88" s="116"/>
      <c r="K88" s="117"/>
      <c r="L88" s="39"/>
    </row>
    <row r="89" spans="2:12" ht="23.25" customHeight="1">
      <c r="B89" s="119"/>
      <c r="C89" s="120"/>
      <c r="D89" s="120"/>
      <c r="E89" s="120"/>
      <c r="F89" s="120"/>
      <c r="G89" s="120"/>
      <c r="H89" s="120"/>
      <c r="I89" s="121"/>
      <c r="J89" s="121"/>
      <c r="K89" s="117"/>
      <c r="L89" s="39"/>
    </row>
    <row r="90" spans="2:12" ht="23.25" customHeight="1">
      <c r="B90" s="20"/>
      <c r="C90" s="42"/>
      <c r="D90" s="42"/>
      <c r="E90" s="42"/>
      <c r="F90" s="42"/>
      <c r="G90" s="42"/>
      <c r="H90" s="42"/>
      <c r="I90" s="47"/>
      <c r="J90" s="47"/>
      <c r="K90" s="42"/>
      <c r="L90" s="39"/>
    </row>
    <row r="91" spans="2:12" ht="23.25" customHeight="1">
      <c r="B91" s="42"/>
      <c r="C91" s="42"/>
      <c r="D91" s="42"/>
      <c r="E91" s="42"/>
      <c r="F91" s="42"/>
      <c r="G91" s="42"/>
      <c r="H91" s="42"/>
      <c r="I91" s="47"/>
      <c r="J91" s="47"/>
      <c r="K91" s="42"/>
      <c r="L91" s="39"/>
    </row>
    <row r="92" spans="2:12" ht="23.25" customHeight="1">
      <c r="B92" s="42"/>
      <c r="C92" s="42"/>
      <c r="D92" s="42"/>
      <c r="E92" s="42"/>
      <c r="F92" s="42"/>
      <c r="G92" s="42"/>
      <c r="H92" s="42"/>
      <c r="I92" s="47"/>
      <c r="J92" s="47"/>
      <c r="K92" s="42"/>
      <c r="L92" s="39"/>
    </row>
    <row r="93" spans="2:12" ht="23.25" customHeight="1">
      <c r="B93" s="42"/>
      <c r="C93" s="42"/>
      <c r="D93" s="42"/>
      <c r="E93" s="42"/>
      <c r="F93" s="42"/>
      <c r="G93" s="42"/>
      <c r="H93" s="42"/>
      <c r="I93" s="47"/>
      <c r="J93" s="47"/>
      <c r="K93" s="42"/>
      <c r="L93" s="39"/>
    </row>
    <row r="94" spans="2:12" ht="23.25" customHeight="1">
      <c r="B94" s="42"/>
      <c r="C94" s="42"/>
      <c r="D94" s="42"/>
      <c r="E94" s="42"/>
      <c r="F94" s="42"/>
      <c r="G94" s="42"/>
      <c r="H94" s="42"/>
      <c r="I94" s="47"/>
      <c r="J94" s="47"/>
      <c r="K94" s="42"/>
      <c r="L94" s="39"/>
    </row>
    <row r="95" spans="2:12" ht="23.25" customHeight="1">
      <c r="B95" s="42"/>
      <c r="C95" s="42"/>
      <c r="D95" s="42"/>
      <c r="E95" s="42"/>
      <c r="F95" s="42"/>
      <c r="G95" s="42"/>
      <c r="H95" s="42"/>
      <c r="I95" s="47"/>
      <c r="J95" s="47"/>
      <c r="K95" s="42"/>
      <c r="L95" s="39"/>
    </row>
    <row r="96" spans="2:12" ht="23.25" customHeight="1">
      <c r="B96" s="42"/>
      <c r="C96" s="42"/>
      <c r="D96" s="42"/>
      <c r="E96" s="42"/>
      <c r="F96" s="42"/>
      <c r="G96" s="42"/>
      <c r="H96" s="42"/>
      <c r="I96" s="47"/>
      <c r="J96" s="47"/>
      <c r="K96" s="42"/>
      <c r="L96" s="39"/>
    </row>
    <row r="97" spans="2:12" ht="23.25" customHeight="1">
      <c r="B97" s="42"/>
      <c r="C97" s="42"/>
      <c r="D97" s="42"/>
      <c r="E97" s="42"/>
      <c r="F97" s="42"/>
      <c r="G97" s="42"/>
      <c r="H97" s="42"/>
      <c r="I97" s="47"/>
      <c r="J97" s="47"/>
      <c r="K97" s="42"/>
      <c r="L97" s="39"/>
    </row>
    <row r="98" spans="2:12" ht="23.25" customHeight="1">
      <c r="B98" s="42"/>
      <c r="C98" s="42"/>
      <c r="D98" s="42"/>
      <c r="E98" s="42"/>
      <c r="F98" s="42"/>
      <c r="G98" s="42"/>
      <c r="H98" s="42"/>
      <c r="I98" s="47"/>
      <c r="J98" s="47"/>
      <c r="K98" s="42"/>
      <c r="L98" s="39"/>
    </row>
    <row r="99" spans="2:12" ht="23.25" customHeight="1">
      <c r="B99" s="42"/>
      <c r="C99" s="42"/>
      <c r="D99" s="42"/>
      <c r="E99" s="42"/>
      <c r="F99" s="42"/>
      <c r="G99" s="42"/>
      <c r="H99" s="42"/>
      <c r="I99" s="47"/>
      <c r="J99" s="47"/>
      <c r="K99" s="42"/>
      <c r="L99" s="39"/>
    </row>
    <row r="100" spans="2:12" ht="23.25" customHeight="1">
      <c r="B100" s="42"/>
      <c r="C100" s="42"/>
      <c r="D100" s="42"/>
      <c r="E100" s="42"/>
      <c r="F100" s="42"/>
      <c r="G100" s="42"/>
      <c r="H100" s="42"/>
      <c r="I100" s="47"/>
      <c r="J100" s="47"/>
      <c r="K100" s="42"/>
      <c r="L100" s="39"/>
    </row>
    <row r="101" spans="2:12" ht="23.25" customHeight="1">
      <c r="B101" s="42"/>
      <c r="C101" s="42"/>
      <c r="D101" s="42"/>
      <c r="E101" s="42"/>
      <c r="F101" s="42"/>
      <c r="G101" s="42"/>
      <c r="H101" s="42"/>
      <c r="I101" s="47"/>
      <c r="J101" s="47"/>
      <c r="K101" s="42"/>
      <c r="L101" s="39"/>
    </row>
    <row r="102" spans="2:12" ht="23.25" customHeight="1">
      <c r="B102" s="42"/>
      <c r="C102" s="42"/>
      <c r="D102" s="42"/>
      <c r="E102" s="42"/>
      <c r="F102" s="42"/>
      <c r="G102" s="42"/>
      <c r="H102" s="42"/>
      <c r="I102" s="47"/>
      <c r="J102" s="47"/>
      <c r="K102" s="42"/>
      <c r="L102" s="39"/>
    </row>
    <row r="103" spans="2:12" ht="23.25" customHeight="1">
      <c r="B103" s="42"/>
      <c r="C103" s="42"/>
      <c r="D103" s="42"/>
      <c r="E103" s="42"/>
      <c r="F103" s="42"/>
      <c r="G103" s="42"/>
      <c r="H103" s="42"/>
      <c r="I103" s="47"/>
      <c r="J103" s="47"/>
      <c r="K103" s="42"/>
      <c r="L103" s="39"/>
    </row>
    <row r="104" spans="2:12" ht="23.25" customHeight="1">
      <c r="B104" s="42"/>
      <c r="C104" s="42"/>
      <c r="D104" s="42"/>
      <c r="E104" s="42"/>
      <c r="F104" s="42"/>
      <c r="G104" s="42"/>
      <c r="H104" s="42"/>
      <c r="I104" s="47"/>
      <c r="J104" s="47"/>
      <c r="K104" s="42"/>
      <c r="L104" s="39"/>
    </row>
    <row r="105" spans="2:12" ht="23.25" customHeight="1">
      <c r="B105" s="42"/>
      <c r="C105" s="42"/>
      <c r="D105" s="42"/>
      <c r="E105" s="42"/>
      <c r="F105" s="42"/>
      <c r="G105" s="42"/>
      <c r="H105" s="42"/>
      <c r="I105" s="47"/>
      <c r="J105" s="47"/>
      <c r="K105" s="42"/>
      <c r="L105" s="39"/>
    </row>
    <row r="106" spans="2:12" ht="23.2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39"/>
    </row>
    <row r="107" spans="2:12" ht="23.25" customHeight="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39"/>
    </row>
    <row r="108" spans="2:12" ht="23.2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39"/>
    </row>
    <row r="109" spans="2:12" ht="23.25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39"/>
    </row>
    <row r="110" spans="2:12" ht="23.25" customHeight="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39"/>
    </row>
    <row r="111" spans="2:12" ht="23.25" customHeight="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39"/>
    </row>
    <row r="112" spans="2:12" ht="23.25" customHeight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39"/>
    </row>
    <row r="113" spans="2:12" ht="23.25" customHeight="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39"/>
    </row>
    <row r="114" spans="2:12" ht="23.25" customHeight="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39"/>
    </row>
    <row r="115" spans="2:12" ht="23.25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39"/>
    </row>
    <row r="116" spans="2:12" ht="23.25" customHeight="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39"/>
    </row>
    <row r="117" spans="2:12" ht="23.25" customHeight="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39"/>
    </row>
    <row r="118" spans="2:12" ht="23.2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39"/>
    </row>
    <row r="119" spans="2:12" ht="23.25" customHeight="1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39"/>
    </row>
    <row r="120" spans="2:12" ht="23.25" customHeight="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39"/>
    </row>
    <row r="121" spans="2:12" ht="23.25" customHeight="1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39"/>
    </row>
    <row r="122" spans="2:12" ht="23.25" customHeight="1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39"/>
    </row>
    <row r="123" spans="2:12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2:12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2:12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2:12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2:12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2:12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2:12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2:12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2:12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2:12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2:12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2:12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2:12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2:12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2:12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2:12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2:12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2:12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2:12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2:12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2:12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2:12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2:12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2:12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2:12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2:12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2:12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2:12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2:12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2:12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2:12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2:12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2:12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2:12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2:12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2:12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2:12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2:12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2:12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2:12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2:12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2:12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2:12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2:12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2:12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2:12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2:12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2:12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2:12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2:12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2:12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2:12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2:12" ht="23.25" customHeight="1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2:12" ht="23.25" customHeight="1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2:12" ht="23.25" customHeight="1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2:12" ht="23.25" customHeight="1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2:12" ht="23.25" customHeight="1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2:12" ht="23.25" customHeight="1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2:12" ht="23.25" customHeight="1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2:12" ht="23.25" customHeight="1"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2:12" ht="23.25" customHeight="1"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2:12" ht="23.25" customHeight="1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2:12" ht="23.25" customHeight="1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2:12" ht="23.25" customHeight="1"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2:12" ht="23.25" customHeight="1"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2:12" ht="23.25" customHeight="1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2:12" ht="23.25" customHeight="1"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2:12" ht="23.25" customHeight="1"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2:12" ht="23.25" customHeight="1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2:12" ht="23.25" customHeight="1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2:12" ht="23.25" customHeight="1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2:12" ht="23.25" customHeight="1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2:12" ht="23.25" customHeight="1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2:12" ht="23.25" customHeight="1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2:12" ht="23.25" customHeight="1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2:12" ht="23.25" customHeight="1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2:12" ht="23.25" customHeight="1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2:12" ht="23.25" customHeight="1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2:12" ht="23.25" customHeight="1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2:12" ht="23.25" customHeight="1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2:12" ht="23.25" customHeight="1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2:12" ht="23.25" customHeight="1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2:12" ht="23.25" customHeight="1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2:12" ht="23.25" customHeight="1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2:12" ht="23.25" customHeight="1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2:12" ht="23.25" customHeight="1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2:12" ht="23.25" customHeight="1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2:12" ht="23.25" customHeight="1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2:12" ht="23.25" customHeight="1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2:12" ht="23.25" customHeight="1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2:12" ht="23.25" customHeight="1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2:12" ht="23.25" customHeight="1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2:12" ht="23.25" customHeight="1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2:12" ht="23.25" customHeight="1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2:12" ht="23.25" customHeight="1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2:12" ht="23.25" customHeight="1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2:12" ht="23.25" customHeight="1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</row>
    <row r="220" spans="2:12" ht="23.25" customHeight="1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</row>
    <row r="221" spans="2:12" ht="23.25" customHeight="1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</row>
    <row r="222" spans="2:12" ht="23.25" customHeight="1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</row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9957-EB88-43F7-B307-5EECED0D8F38}">
  <sheetPr codeName="Planilha6">
    <tabColor theme="6" tint="-0.249977111117893"/>
  </sheetPr>
  <dimension ref="A1:K169"/>
  <sheetViews>
    <sheetView showGridLines="0" zoomScale="85" zoomScaleNormal="85" workbookViewId="0">
      <selection activeCell="J8" sqref="J8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4"/>
    </row>
    <row r="11" spans="1:11" ht="23.25" customHeight="1" thickBot="1"/>
    <row r="12" spans="1:11" ht="50.1" customHeight="1" thickBot="1">
      <c r="A12" s="657" t="s">
        <v>153</v>
      </c>
      <c r="B12" s="658"/>
      <c r="C12" s="658"/>
      <c r="D12" s="658"/>
      <c r="E12" s="658"/>
      <c r="F12" s="659"/>
      <c r="G12" s="657" t="s">
        <v>154</v>
      </c>
      <c r="H12" s="658"/>
      <c r="I12" s="658"/>
      <c r="J12" s="658"/>
      <c r="K12" s="659"/>
    </row>
    <row r="13" spans="1:11" ht="23.25" customHeight="1">
      <c r="A13" s="86"/>
      <c r="B13" s="87"/>
      <c r="C13" s="87"/>
      <c r="D13" s="87"/>
      <c r="E13" s="88"/>
      <c r="F13" s="89"/>
      <c r="G13" s="86"/>
      <c r="H13" s="88"/>
      <c r="I13" s="88"/>
      <c r="J13" s="88"/>
      <c r="K13" s="89"/>
    </row>
    <row r="14" spans="1:11" ht="23.25" customHeight="1">
      <c r="A14" s="90"/>
      <c r="B14" s="85"/>
      <c r="C14" s="34"/>
      <c r="D14" s="34"/>
      <c r="E14" s="39"/>
      <c r="F14" s="91"/>
      <c r="G14" s="90"/>
      <c r="H14" s="39"/>
      <c r="I14" s="39"/>
      <c r="J14" s="39"/>
      <c r="K14" s="91"/>
    </row>
    <row r="15" spans="1:11" ht="23.25" customHeight="1">
      <c r="A15" s="90"/>
      <c r="B15" s="35"/>
      <c r="C15" s="36"/>
      <c r="D15" s="36"/>
      <c r="E15" s="39"/>
      <c r="F15" s="91"/>
      <c r="G15" s="90"/>
      <c r="H15" s="39"/>
      <c r="I15" s="39"/>
      <c r="J15" s="39"/>
      <c r="K15" s="91"/>
    </row>
    <row r="16" spans="1:11" ht="23.25" customHeight="1">
      <c r="A16" s="90"/>
      <c r="B16" s="37"/>
      <c r="C16" s="36"/>
      <c r="D16" s="36"/>
      <c r="E16" s="39"/>
      <c r="F16" s="91"/>
      <c r="G16" s="90"/>
      <c r="H16" s="39"/>
      <c r="I16" s="39"/>
      <c r="J16" s="39"/>
      <c r="K16" s="91"/>
    </row>
    <row r="17" spans="1:11" ht="23.25" customHeight="1">
      <c r="A17" s="90"/>
      <c r="B17" s="34"/>
      <c r="C17" s="36"/>
      <c r="D17" s="36"/>
      <c r="E17" s="39"/>
      <c r="F17" s="91"/>
      <c r="G17" s="90"/>
      <c r="H17" s="39"/>
      <c r="I17" s="39"/>
      <c r="J17" s="39"/>
      <c r="K17" s="91"/>
    </row>
    <row r="18" spans="1:11" ht="23.25" customHeight="1">
      <c r="A18" s="90"/>
      <c r="B18" s="34"/>
      <c r="C18" s="36"/>
      <c r="D18" s="36"/>
      <c r="E18" s="39"/>
      <c r="F18" s="91"/>
      <c r="G18" s="90"/>
      <c r="H18" s="39"/>
      <c r="I18" s="39"/>
      <c r="J18" s="39"/>
      <c r="K18" s="91"/>
    </row>
    <row r="19" spans="1:11" ht="23.25" customHeight="1">
      <c r="A19" s="90"/>
      <c r="B19" s="34"/>
      <c r="C19" s="34"/>
      <c r="D19" s="34"/>
      <c r="E19" s="39"/>
      <c r="F19" s="91"/>
      <c r="G19" s="90"/>
      <c r="H19" s="39"/>
      <c r="I19" s="39"/>
      <c r="J19" s="39"/>
      <c r="K19" s="91"/>
    </row>
    <row r="20" spans="1:11" ht="23.25" customHeight="1">
      <c r="A20" s="90"/>
      <c r="B20" s="20"/>
      <c r="C20" s="38"/>
      <c r="D20" s="38"/>
      <c r="E20" s="39"/>
      <c r="F20" s="91"/>
      <c r="G20" s="90"/>
      <c r="H20" s="39"/>
      <c r="I20" s="39"/>
      <c r="J20" s="39"/>
      <c r="K20" s="91"/>
    </row>
    <row r="21" spans="1:11" ht="23.25" customHeight="1">
      <c r="A21" s="90"/>
      <c r="B21" s="39"/>
      <c r="C21" s="39"/>
      <c r="D21" s="39"/>
      <c r="E21" s="39"/>
      <c r="F21" s="91"/>
      <c r="G21" s="90"/>
      <c r="H21" s="39"/>
      <c r="I21" s="39"/>
      <c r="J21" s="39"/>
      <c r="K21" s="91"/>
    </row>
    <row r="22" spans="1:11" ht="23.25" customHeight="1">
      <c r="A22" s="90"/>
      <c r="B22" s="39"/>
      <c r="C22" s="39"/>
      <c r="D22" s="39"/>
      <c r="E22" s="39"/>
      <c r="F22" s="91"/>
      <c r="G22" s="90"/>
      <c r="H22" s="39"/>
      <c r="I22" s="39"/>
      <c r="J22" s="39"/>
      <c r="K22" s="91"/>
    </row>
    <row r="23" spans="1:11" ht="23.25" customHeight="1">
      <c r="A23" s="90"/>
      <c r="B23" s="40"/>
      <c r="C23" s="41"/>
      <c r="D23" s="42"/>
      <c r="E23" s="43"/>
      <c r="F23" s="92"/>
      <c r="G23" s="99"/>
      <c r="H23" s="44"/>
      <c r="I23" s="39"/>
      <c r="J23" s="39"/>
      <c r="K23" s="91"/>
    </row>
    <row r="24" spans="1:11" ht="23.25" customHeight="1">
      <c r="A24" s="90"/>
      <c r="B24" s="45"/>
      <c r="C24" s="46"/>
      <c r="D24" s="46"/>
      <c r="E24" s="46"/>
      <c r="F24" s="93"/>
      <c r="G24" s="100"/>
      <c r="H24" s="46"/>
      <c r="I24" s="39"/>
      <c r="J24" s="39"/>
      <c r="K24" s="91"/>
    </row>
    <row r="25" spans="1:11" ht="23.25" customHeight="1">
      <c r="A25" s="90"/>
      <c r="B25" s="42"/>
      <c r="C25" s="26"/>
      <c r="D25" s="27"/>
      <c r="E25" s="27"/>
      <c r="F25" s="94"/>
      <c r="G25" s="101"/>
      <c r="H25" s="30"/>
      <c r="I25" s="39"/>
      <c r="J25" s="39"/>
      <c r="K25" s="91"/>
    </row>
    <row r="26" spans="1:11" ht="23.25" customHeight="1">
      <c r="A26" s="90"/>
      <c r="B26" s="42"/>
      <c r="C26" s="26"/>
      <c r="D26" s="27"/>
      <c r="E26" s="27"/>
      <c r="F26" s="94"/>
      <c r="G26" s="101"/>
      <c r="H26" s="30"/>
      <c r="I26" s="39"/>
      <c r="J26" s="39"/>
      <c r="K26" s="91"/>
    </row>
    <row r="27" spans="1:11" ht="23.25" customHeight="1" thickBot="1">
      <c r="A27" s="105" t="s">
        <v>11</v>
      </c>
      <c r="B27" s="95"/>
      <c r="C27" s="96"/>
      <c r="D27" s="97"/>
      <c r="E27" s="97"/>
      <c r="F27" s="98"/>
      <c r="G27" s="105" t="s">
        <v>11</v>
      </c>
      <c r="H27" s="102"/>
      <c r="I27" s="103"/>
      <c r="J27" s="103"/>
      <c r="K27" s="104"/>
    </row>
    <row r="28" spans="1:11" ht="50.1" customHeight="1" thickBot="1">
      <c r="A28" s="657" t="s">
        <v>155</v>
      </c>
      <c r="B28" s="658"/>
      <c r="C28" s="658"/>
      <c r="D28" s="658"/>
      <c r="E28" s="658"/>
      <c r="F28" s="659"/>
      <c r="G28" s="657"/>
      <c r="H28" s="658"/>
      <c r="I28" s="658"/>
      <c r="J28" s="658"/>
      <c r="K28" s="659"/>
    </row>
    <row r="29" spans="1:11" ht="23.25" customHeight="1">
      <c r="A29" s="86"/>
      <c r="B29" s="87"/>
      <c r="C29" s="87"/>
      <c r="D29" s="87"/>
      <c r="E29" s="88"/>
      <c r="F29" s="89"/>
      <c r="G29" s="86"/>
      <c r="H29" s="88"/>
      <c r="I29" s="88"/>
      <c r="J29" s="88"/>
      <c r="K29" s="89"/>
    </row>
    <row r="30" spans="1:11" ht="23.25" customHeight="1">
      <c r="A30" s="90"/>
      <c r="B30" s="85"/>
      <c r="C30" s="34"/>
      <c r="D30" s="34"/>
      <c r="E30" s="39"/>
      <c r="F30" s="91"/>
      <c r="G30" s="90"/>
      <c r="H30" s="39"/>
      <c r="I30" s="39"/>
      <c r="J30" s="39"/>
      <c r="K30" s="91"/>
    </row>
    <row r="31" spans="1:11" ht="23.25" customHeight="1">
      <c r="A31" s="90"/>
      <c r="B31" s="35"/>
      <c r="C31" s="36"/>
      <c r="D31" s="36"/>
      <c r="E31" s="39"/>
      <c r="F31" s="91"/>
      <c r="G31" s="90"/>
      <c r="H31" s="39"/>
      <c r="I31" s="39"/>
      <c r="J31" s="39"/>
      <c r="K31" s="91"/>
    </row>
    <row r="32" spans="1:11" ht="23.25" customHeight="1">
      <c r="A32" s="90"/>
      <c r="B32" s="37"/>
      <c r="C32" s="36"/>
      <c r="D32" s="36"/>
      <c r="E32" s="39"/>
      <c r="F32" s="91"/>
      <c r="G32" s="90"/>
      <c r="H32" s="39"/>
      <c r="I32" s="39"/>
      <c r="J32" s="39"/>
      <c r="K32" s="91"/>
    </row>
    <row r="33" spans="1:11" ht="23.25" customHeight="1">
      <c r="A33" s="90"/>
      <c r="B33" s="34"/>
      <c r="C33" s="36"/>
      <c r="D33" s="36"/>
      <c r="E33" s="39"/>
      <c r="F33" s="91"/>
      <c r="G33" s="90"/>
      <c r="H33" s="39"/>
      <c r="I33" s="39"/>
      <c r="J33" s="39"/>
      <c r="K33" s="91"/>
    </row>
    <row r="34" spans="1:11" ht="23.25" customHeight="1">
      <c r="A34" s="90"/>
      <c r="B34" s="34"/>
      <c r="C34" s="36"/>
      <c r="D34" s="36"/>
      <c r="E34" s="39"/>
      <c r="F34" s="91"/>
      <c r="G34" s="90"/>
      <c r="H34" s="39"/>
      <c r="I34" s="39"/>
      <c r="J34" s="39"/>
      <c r="K34" s="91"/>
    </row>
    <row r="35" spans="1:11" ht="23.25" customHeight="1">
      <c r="A35" s="90"/>
      <c r="B35" s="34"/>
      <c r="C35" s="34"/>
      <c r="D35" s="34"/>
      <c r="E35" s="39"/>
      <c r="F35" s="91"/>
      <c r="G35" s="90"/>
      <c r="H35" s="39"/>
      <c r="I35" s="39"/>
      <c r="J35" s="39"/>
      <c r="K35" s="91"/>
    </row>
    <row r="36" spans="1:11" ht="23.25" customHeight="1">
      <c r="A36" s="90"/>
      <c r="B36" s="20"/>
      <c r="C36" s="38"/>
      <c r="D36" s="38"/>
      <c r="E36" s="39"/>
      <c r="F36" s="91"/>
      <c r="G36" s="90"/>
      <c r="H36" s="39"/>
      <c r="I36" s="39"/>
      <c r="J36" s="39"/>
      <c r="K36" s="91"/>
    </row>
    <row r="37" spans="1:11" ht="23.25" customHeight="1">
      <c r="A37" s="90"/>
      <c r="B37" s="39"/>
      <c r="C37" s="39"/>
      <c r="D37" s="39"/>
      <c r="E37" s="39"/>
      <c r="F37" s="91"/>
      <c r="G37" s="90"/>
      <c r="H37" s="39"/>
      <c r="I37" s="39"/>
      <c r="J37" s="39"/>
      <c r="K37" s="91"/>
    </row>
    <row r="38" spans="1:11" ht="23.25" customHeight="1">
      <c r="A38" s="90"/>
      <c r="B38" s="39"/>
      <c r="C38" s="39"/>
      <c r="D38" s="39"/>
      <c r="E38" s="39"/>
      <c r="F38" s="91"/>
      <c r="G38" s="90"/>
      <c r="H38" s="39"/>
      <c r="I38" s="39"/>
      <c r="J38" s="39"/>
      <c r="K38" s="91"/>
    </row>
    <row r="39" spans="1:11" ht="23.25" customHeight="1">
      <c r="A39" s="90"/>
      <c r="B39" s="40"/>
      <c r="C39" s="41"/>
      <c r="D39" s="42"/>
      <c r="E39" s="43"/>
      <c r="F39" s="92"/>
      <c r="G39" s="99"/>
      <c r="H39" s="44"/>
      <c r="I39" s="39"/>
      <c r="J39" s="39"/>
      <c r="K39" s="91"/>
    </row>
    <row r="40" spans="1:11" ht="23.25" customHeight="1">
      <c r="A40" s="90"/>
      <c r="B40" s="45"/>
      <c r="C40" s="46"/>
      <c r="D40" s="46"/>
      <c r="E40" s="46"/>
      <c r="F40" s="93"/>
      <c r="G40" s="100"/>
      <c r="H40" s="46"/>
      <c r="I40" s="39"/>
      <c r="J40" s="39"/>
      <c r="K40" s="91"/>
    </row>
    <row r="41" spans="1:11" ht="23.25" customHeight="1">
      <c r="A41" s="90"/>
      <c r="B41" s="42"/>
      <c r="C41" s="26"/>
      <c r="D41" s="27"/>
      <c r="E41" s="27"/>
      <c r="F41" s="94"/>
      <c r="G41" s="101"/>
      <c r="H41" s="30"/>
      <c r="I41" s="39"/>
      <c r="J41" s="39"/>
      <c r="K41" s="91"/>
    </row>
    <row r="42" spans="1:11" ht="23.25" customHeight="1">
      <c r="A42" s="90"/>
      <c r="B42" s="42"/>
      <c r="C42" s="26"/>
      <c r="D42" s="27"/>
      <c r="E42" s="27"/>
      <c r="F42" s="94"/>
      <c r="G42" s="101"/>
      <c r="H42" s="30"/>
      <c r="I42" s="39"/>
      <c r="J42" s="39"/>
      <c r="K42" s="91"/>
    </row>
    <row r="43" spans="1:11" ht="23.25" customHeight="1" thickBot="1">
      <c r="A43" s="105" t="s">
        <v>11</v>
      </c>
      <c r="B43" s="95"/>
      <c r="C43" s="96"/>
      <c r="D43" s="97"/>
      <c r="E43" s="97"/>
      <c r="F43" s="98"/>
      <c r="G43" s="105"/>
      <c r="H43" s="102"/>
      <c r="I43" s="103"/>
      <c r="J43" s="103"/>
      <c r="K43" s="104"/>
    </row>
    <row r="44" spans="1:11" ht="23.2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23.25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23.2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23.2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23.25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2:11" ht="23.2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2:11" ht="23.2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2:11" ht="23.2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2:11" ht="23.2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2:11" ht="23.2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2:11" ht="23.2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2:11" ht="23.2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2:11" ht="23.2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2:11" ht="23.2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2:11" ht="23.2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2:11" ht="23.2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2:11" ht="23.2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2:11" ht="23.2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2:11" ht="23.2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2:11" ht="23.2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2:11" ht="23.25" customHeight="1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2:11" ht="23.2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2:11" ht="23.25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2:11" ht="23.25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2:11" ht="23.25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2:11" ht="23.25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2:11" ht="23.25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2:11" ht="23.25" customHeight="1"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2:11" ht="23.2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2:11" ht="23.25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2:11" ht="23.25" customHeight="1"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2:11" ht="23.25" customHeight="1"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2:11" ht="23.2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2:11" ht="23.2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2:11" ht="23.25" customHeight="1"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2:11" ht="23.25" customHeight="1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23.2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2:11" ht="23.2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2:11" ht="23.2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23.2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23.2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2:11" ht="23.2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23.2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23.2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23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23.2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23.2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23.2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23.2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23.2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23.2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2:11" ht="23.25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2:11" ht="23.2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2:11" ht="23.25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23.25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23.25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23.2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11" ht="23.25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23.25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23.25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11" ht="23.25" customHeight="1"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3.2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2:11" ht="23.2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2:11" ht="23.2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11" ht="23.2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2:11" ht="23.2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2:11" ht="23.2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ht="23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2:11" ht="23.2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11" ht="23.25" customHeight="1"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1" ht="23.2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2:11" ht="23.25" customHeight="1"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2:11" ht="23.25" customHeight="1"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2:11" ht="23.25" customHeight="1"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2:11" ht="23.25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2:11" ht="23.25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2:11" ht="23.25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2:11" ht="23.25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2:11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2:11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2:11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2:11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2:11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2:11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2:11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2:11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2:11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2:11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2:11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2:11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2:11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2:11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2:11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2:11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2:11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2:11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2:11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2:11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2:11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2:11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2:11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1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2:11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2:11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2:11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2:11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</sheetData>
  <mergeCells count="4">
    <mergeCell ref="A12:F12"/>
    <mergeCell ref="G12:K12"/>
    <mergeCell ref="A28:F28"/>
    <mergeCell ref="G28:K2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E0AA5-2CB2-4EA1-889E-73F9F5023050}">
  <sheetPr codeName="Planilha7">
    <tabColor theme="6" tint="-0.249977111117893"/>
  </sheetPr>
  <dimension ref="A1:Q231"/>
  <sheetViews>
    <sheetView showGridLines="0" zoomScale="85" zoomScaleNormal="85" workbookViewId="0">
      <selection activeCell="L11" sqref="L11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6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11" spans="1:13" ht="23.25" customHeight="1"/>
    <row r="12" spans="1:13" ht="23.25" customHeight="1" thickBot="1">
      <c r="B12" s="50" t="s">
        <v>540</v>
      </c>
      <c r="C12" s="33"/>
      <c r="D12" s="33"/>
      <c r="E12" s="33"/>
      <c r="F12" s="33"/>
      <c r="G12" s="33"/>
      <c r="H12" s="33"/>
      <c r="I12" s="33"/>
      <c r="J12" s="33"/>
      <c r="K12" s="46"/>
      <c r="L12" s="39"/>
    </row>
    <row r="13" spans="1:13" ht="50.1" customHeight="1">
      <c r="B13" s="124" t="s">
        <v>136</v>
      </c>
      <c r="C13" s="125" t="s">
        <v>137</v>
      </c>
      <c r="D13" s="125" t="s">
        <v>138</v>
      </c>
      <c r="E13" s="125" t="s">
        <v>139</v>
      </c>
      <c r="F13" s="125" t="s">
        <v>140</v>
      </c>
      <c r="G13" s="125" t="s">
        <v>141</v>
      </c>
      <c r="H13" s="125" t="s">
        <v>142</v>
      </c>
      <c r="I13" s="125" t="s">
        <v>143</v>
      </c>
      <c r="J13" s="60" t="s">
        <v>144</v>
      </c>
      <c r="K13" s="46"/>
      <c r="L13" s="39"/>
    </row>
    <row r="14" spans="1:13" ht="23.25" customHeight="1">
      <c r="B14" s="126" t="s">
        <v>9</v>
      </c>
      <c r="C14" s="127"/>
      <c r="D14" s="127"/>
      <c r="E14" s="127"/>
      <c r="F14" s="127"/>
      <c r="G14" s="127"/>
      <c r="H14" s="127"/>
      <c r="I14" s="127"/>
      <c r="J14" s="128"/>
      <c r="K14" s="117"/>
      <c r="L14" s="39"/>
    </row>
    <row r="15" spans="1:13" ht="23.25" customHeight="1">
      <c r="B15" s="129" t="s">
        <v>19</v>
      </c>
      <c r="C15" s="118">
        <v>15</v>
      </c>
      <c r="D15" s="118">
        <v>14</v>
      </c>
      <c r="E15" s="118">
        <v>66</v>
      </c>
      <c r="F15" s="118">
        <v>60</v>
      </c>
      <c r="G15" s="139">
        <f t="shared" ref="G15:G22" si="0">IF(ISERROR(AVERAGE(E15:F15)),"_",(AVERAGE(E15:F15)))</f>
        <v>63</v>
      </c>
      <c r="H15" s="118">
        <v>1</v>
      </c>
      <c r="I15" s="118">
        <v>14</v>
      </c>
      <c r="J15" s="140">
        <v>51</v>
      </c>
      <c r="K15" s="117"/>
      <c r="L15" s="39"/>
    </row>
    <row r="16" spans="1:13" ht="23.25" customHeight="1">
      <c r="B16" s="25" t="s">
        <v>145</v>
      </c>
      <c r="C16" s="118">
        <v>8</v>
      </c>
      <c r="D16" s="118">
        <v>3</v>
      </c>
      <c r="E16" s="118">
        <v>21</v>
      </c>
      <c r="F16" s="118">
        <v>20</v>
      </c>
      <c r="G16" s="116">
        <f t="shared" si="0"/>
        <v>20.5</v>
      </c>
      <c r="H16" s="118">
        <v>1</v>
      </c>
      <c r="I16" s="118">
        <v>0</v>
      </c>
      <c r="J16" s="141">
        <v>20</v>
      </c>
      <c r="K16" s="117"/>
      <c r="L16" s="39"/>
    </row>
    <row r="17" spans="1:12" ht="23.25" customHeight="1">
      <c r="B17" s="25" t="s">
        <v>41</v>
      </c>
      <c r="C17" s="118">
        <v>9</v>
      </c>
      <c r="D17" s="118">
        <v>9</v>
      </c>
      <c r="E17" s="118">
        <v>27</v>
      </c>
      <c r="F17" s="118">
        <v>27</v>
      </c>
      <c r="G17" s="116">
        <f t="shared" si="0"/>
        <v>27</v>
      </c>
      <c r="H17" s="118">
        <v>0</v>
      </c>
      <c r="I17" s="118">
        <v>0</v>
      </c>
      <c r="J17" s="141">
        <v>27</v>
      </c>
      <c r="K17" s="117"/>
      <c r="L17" s="39"/>
    </row>
    <row r="18" spans="1:12" ht="23.25" customHeight="1">
      <c r="B18" s="25" t="s">
        <v>52</v>
      </c>
      <c r="C18" s="118">
        <v>8</v>
      </c>
      <c r="D18" s="118">
        <v>6</v>
      </c>
      <c r="E18" s="118">
        <v>20</v>
      </c>
      <c r="F18" s="118">
        <v>20</v>
      </c>
      <c r="G18" s="116">
        <f t="shared" si="0"/>
        <v>20</v>
      </c>
      <c r="H18" s="118">
        <v>0</v>
      </c>
      <c r="I18" s="118">
        <v>0</v>
      </c>
      <c r="J18" s="141">
        <v>20</v>
      </c>
      <c r="K18" s="117"/>
      <c r="L18" s="39"/>
    </row>
    <row r="19" spans="1:12" ht="23.25" customHeight="1">
      <c r="B19" s="25" t="s">
        <v>146</v>
      </c>
      <c r="C19" s="118">
        <v>10</v>
      </c>
      <c r="D19" s="118">
        <v>10</v>
      </c>
      <c r="E19" s="118">
        <v>20</v>
      </c>
      <c r="F19" s="118">
        <v>29</v>
      </c>
      <c r="G19" s="116">
        <f t="shared" si="0"/>
        <v>24.5</v>
      </c>
      <c r="H19" s="118">
        <v>1</v>
      </c>
      <c r="I19" s="118">
        <v>0</v>
      </c>
      <c r="J19" s="141">
        <v>29</v>
      </c>
      <c r="K19" s="117"/>
      <c r="L19" s="39"/>
    </row>
    <row r="20" spans="1:12" ht="23.25" customHeight="1">
      <c r="B20" s="25" t="s">
        <v>28</v>
      </c>
      <c r="C20" s="118">
        <v>15</v>
      </c>
      <c r="D20" s="118">
        <v>8</v>
      </c>
      <c r="E20" s="118">
        <v>46</v>
      </c>
      <c r="F20" s="118">
        <v>39</v>
      </c>
      <c r="G20" s="116">
        <f t="shared" si="0"/>
        <v>42.5</v>
      </c>
      <c r="H20" s="118">
        <v>1</v>
      </c>
      <c r="I20" s="118">
        <v>9</v>
      </c>
      <c r="J20" s="141">
        <v>36</v>
      </c>
      <c r="K20" s="117"/>
      <c r="L20" s="39"/>
    </row>
    <row r="21" spans="1:12" ht="23.25" customHeight="1">
      <c r="B21" s="25" t="s">
        <v>34</v>
      </c>
      <c r="C21" s="118">
        <v>12</v>
      </c>
      <c r="D21" s="118">
        <v>10</v>
      </c>
      <c r="E21" s="118">
        <v>39</v>
      </c>
      <c r="F21" s="118">
        <v>36</v>
      </c>
      <c r="G21" s="116">
        <f t="shared" si="0"/>
        <v>37.5</v>
      </c>
      <c r="H21" s="118">
        <v>2</v>
      </c>
      <c r="I21" s="118">
        <v>2</v>
      </c>
      <c r="J21" s="141">
        <v>35</v>
      </c>
      <c r="K21" s="49"/>
      <c r="L21" s="39"/>
    </row>
    <row r="22" spans="1:12" ht="23.25" customHeight="1">
      <c r="A22" s="39"/>
      <c r="B22" s="131" t="s">
        <v>24</v>
      </c>
      <c r="C22" s="118">
        <v>10</v>
      </c>
      <c r="D22" s="118">
        <v>10</v>
      </c>
      <c r="E22" s="118">
        <v>40</v>
      </c>
      <c r="F22" s="118">
        <v>32</v>
      </c>
      <c r="G22" s="158">
        <f t="shared" si="0"/>
        <v>36</v>
      </c>
      <c r="H22" s="118">
        <v>0</v>
      </c>
      <c r="I22" s="118">
        <v>11</v>
      </c>
      <c r="J22" s="142">
        <v>29</v>
      </c>
      <c r="K22" s="39"/>
      <c r="L22" s="39"/>
    </row>
    <row r="23" spans="1:12" ht="23.25" customHeight="1">
      <c r="A23" s="39"/>
      <c r="B23" s="126" t="s">
        <v>147</v>
      </c>
      <c r="C23" s="143">
        <f>SUM(C15:C22)</f>
        <v>87</v>
      </c>
      <c r="D23" s="143">
        <f>SUM(D15:D22)</f>
        <v>70</v>
      </c>
      <c r="E23" s="144">
        <f>SUM(E15:E22)</f>
        <v>279</v>
      </c>
      <c r="F23" s="143">
        <f>SUM(F15:F22)</f>
        <v>263</v>
      </c>
      <c r="G23" s="144">
        <f>IF(ISERROR(AVERAGE(E23:F23)),"_",(AVERAGE(E23:F23)))</f>
        <v>271</v>
      </c>
      <c r="H23" s="143">
        <f>SUM(H15:H22)</f>
        <v>6</v>
      </c>
      <c r="I23" s="143">
        <f>SUM(I15:I22)</f>
        <v>36</v>
      </c>
      <c r="J23" s="145">
        <f>SUM(J15:J22)</f>
        <v>247</v>
      </c>
      <c r="K23" s="46"/>
      <c r="L23" s="39"/>
    </row>
    <row r="24" spans="1:12" ht="23.25" customHeight="1">
      <c r="A24" s="39"/>
      <c r="B24" s="126" t="s">
        <v>8</v>
      </c>
      <c r="C24" s="146"/>
      <c r="D24" s="146"/>
      <c r="E24" s="147"/>
      <c r="F24" s="146"/>
      <c r="G24" s="147"/>
      <c r="H24" s="146"/>
      <c r="I24" s="146"/>
      <c r="J24" s="148"/>
      <c r="K24" s="46"/>
      <c r="L24" s="39"/>
    </row>
    <row r="25" spans="1:12" ht="23.25" customHeight="1">
      <c r="A25" s="39"/>
      <c r="B25" s="25" t="s">
        <v>148</v>
      </c>
      <c r="C25" s="149">
        <v>20</v>
      </c>
      <c r="D25" s="149">
        <v>20</v>
      </c>
      <c r="E25" s="149">
        <v>39</v>
      </c>
      <c r="F25" s="149">
        <v>36</v>
      </c>
      <c r="G25" s="150">
        <f>IF(ISERROR(AVERAGE(E25:F25)),"_",(AVERAGE(E25:F25)))</f>
        <v>37.5</v>
      </c>
      <c r="H25" s="149">
        <v>2</v>
      </c>
      <c r="I25" s="149">
        <v>12</v>
      </c>
      <c r="J25" s="140">
        <v>25</v>
      </c>
      <c r="K25" s="117"/>
      <c r="L25" s="39"/>
    </row>
    <row r="26" spans="1:12" ht="23.25" customHeight="1">
      <c r="A26" s="39"/>
      <c r="B26" s="25" t="s">
        <v>57</v>
      </c>
      <c r="C26" s="118">
        <v>15</v>
      </c>
      <c r="D26" s="118">
        <v>15</v>
      </c>
      <c r="E26" s="118">
        <v>38</v>
      </c>
      <c r="F26" s="118">
        <v>30</v>
      </c>
      <c r="G26" s="151">
        <f t="shared" ref="G26:G45" si="1">IF(ISERROR(AVERAGE(E26:F26)),"_",(AVERAGE(E26:F26)))</f>
        <v>34</v>
      </c>
      <c r="H26" s="118">
        <v>1</v>
      </c>
      <c r="I26" s="118">
        <v>14</v>
      </c>
      <c r="J26" s="141">
        <v>23</v>
      </c>
      <c r="K26" s="117"/>
      <c r="L26" s="39"/>
    </row>
    <row r="27" spans="1:12" ht="23.25" customHeight="1">
      <c r="A27" s="39"/>
      <c r="B27" s="25" t="s">
        <v>19</v>
      </c>
      <c r="C27" s="118">
        <v>20</v>
      </c>
      <c r="D27" s="118">
        <v>15</v>
      </c>
      <c r="E27" s="118">
        <v>55</v>
      </c>
      <c r="F27" s="118">
        <v>41</v>
      </c>
      <c r="G27" s="151">
        <f t="shared" si="1"/>
        <v>48</v>
      </c>
      <c r="H27" s="118">
        <v>0</v>
      </c>
      <c r="I27" s="118">
        <v>19</v>
      </c>
      <c r="J27" s="141">
        <v>36</v>
      </c>
      <c r="K27" s="117"/>
      <c r="L27" s="39"/>
    </row>
    <row r="28" spans="1:12" ht="23.25" customHeight="1">
      <c r="A28" s="39"/>
      <c r="B28" s="25" t="s">
        <v>61</v>
      </c>
      <c r="C28" s="118">
        <v>15</v>
      </c>
      <c r="D28" s="118">
        <v>14</v>
      </c>
      <c r="E28" s="118">
        <v>33</v>
      </c>
      <c r="F28" s="118">
        <v>31</v>
      </c>
      <c r="G28" s="151">
        <f t="shared" si="1"/>
        <v>32</v>
      </c>
      <c r="H28" s="118">
        <v>2</v>
      </c>
      <c r="I28" s="118">
        <v>7</v>
      </c>
      <c r="J28" s="141">
        <v>24</v>
      </c>
      <c r="K28" s="117"/>
      <c r="L28" s="39"/>
    </row>
    <row r="29" spans="1:12" ht="23.25" customHeight="1">
      <c r="A29" s="39"/>
      <c r="B29" s="25" t="s">
        <v>149</v>
      </c>
      <c r="C29" s="118">
        <v>15</v>
      </c>
      <c r="D29" s="118">
        <v>15</v>
      </c>
      <c r="E29" s="118">
        <v>43</v>
      </c>
      <c r="F29" s="118">
        <v>40</v>
      </c>
      <c r="G29" s="151">
        <f t="shared" si="1"/>
        <v>41.5</v>
      </c>
      <c r="H29" s="118">
        <v>0</v>
      </c>
      <c r="I29" s="118">
        <v>15</v>
      </c>
      <c r="J29" s="141">
        <v>28</v>
      </c>
      <c r="K29" s="117"/>
      <c r="L29" s="39"/>
    </row>
    <row r="30" spans="1:12" ht="23.25" customHeight="1">
      <c r="A30" s="39"/>
      <c r="B30" s="25" t="s">
        <v>41</v>
      </c>
      <c r="C30" s="118">
        <v>15</v>
      </c>
      <c r="D30" s="118">
        <v>13</v>
      </c>
      <c r="E30" s="118">
        <v>49</v>
      </c>
      <c r="F30" s="118">
        <v>35</v>
      </c>
      <c r="G30" s="151">
        <f t="shared" si="1"/>
        <v>42</v>
      </c>
      <c r="H30" s="118">
        <v>1</v>
      </c>
      <c r="I30" s="118">
        <v>18</v>
      </c>
      <c r="J30" s="141">
        <v>30</v>
      </c>
      <c r="K30" s="117"/>
      <c r="L30" s="39"/>
    </row>
    <row r="31" spans="1:12" ht="23.25" customHeight="1">
      <c r="A31" s="39"/>
      <c r="B31" s="25" t="s">
        <v>93</v>
      </c>
      <c r="C31" s="118">
        <v>11</v>
      </c>
      <c r="D31" s="118">
        <v>11</v>
      </c>
      <c r="E31" s="118">
        <v>11</v>
      </c>
      <c r="F31" s="118">
        <v>11</v>
      </c>
      <c r="G31" s="151">
        <f t="shared" si="1"/>
        <v>11</v>
      </c>
      <c r="H31" s="118">
        <v>0</v>
      </c>
      <c r="I31" s="118">
        <v>0</v>
      </c>
      <c r="J31" s="141">
        <v>11</v>
      </c>
      <c r="K31" s="117"/>
      <c r="L31" s="39"/>
    </row>
    <row r="32" spans="1:12" ht="23.25" customHeight="1">
      <c r="A32" s="39"/>
      <c r="B32" s="25" t="s">
        <v>52</v>
      </c>
      <c r="C32" s="118">
        <v>20</v>
      </c>
      <c r="D32" s="118">
        <v>20</v>
      </c>
      <c r="E32" s="118">
        <v>55</v>
      </c>
      <c r="F32" s="118">
        <v>50</v>
      </c>
      <c r="G32" s="151">
        <f t="shared" si="1"/>
        <v>52.5</v>
      </c>
      <c r="H32" s="118">
        <v>5</v>
      </c>
      <c r="I32" s="118">
        <v>15</v>
      </c>
      <c r="J32" s="141">
        <v>35</v>
      </c>
      <c r="K32" s="49"/>
      <c r="L32" s="39"/>
    </row>
    <row r="33" spans="1:12" ht="23.25" customHeight="1">
      <c r="A33" s="39"/>
      <c r="B33" s="25" t="s">
        <v>37</v>
      </c>
      <c r="C33" s="118">
        <v>21</v>
      </c>
      <c r="D33" s="118">
        <v>21</v>
      </c>
      <c r="E33" s="118">
        <v>62</v>
      </c>
      <c r="F33" s="118">
        <v>45</v>
      </c>
      <c r="G33" s="151">
        <f t="shared" si="1"/>
        <v>53.5</v>
      </c>
      <c r="H33" s="118">
        <v>1</v>
      </c>
      <c r="I33" s="118">
        <v>17</v>
      </c>
      <c r="J33" s="141">
        <v>44</v>
      </c>
      <c r="K33" s="49"/>
      <c r="L33" s="39"/>
    </row>
    <row r="34" spans="1:12" ht="23.25" customHeight="1">
      <c r="A34" s="39"/>
      <c r="B34" s="25" t="s">
        <v>74</v>
      </c>
      <c r="C34" s="118">
        <v>20</v>
      </c>
      <c r="D34" s="118">
        <v>14</v>
      </c>
      <c r="E34" s="118">
        <v>44</v>
      </c>
      <c r="F34" s="118">
        <v>36</v>
      </c>
      <c r="G34" s="151">
        <f t="shared" si="1"/>
        <v>40</v>
      </c>
      <c r="H34" s="118">
        <v>4</v>
      </c>
      <c r="I34" s="118">
        <v>10</v>
      </c>
      <c r="J34" s="141">
        <v>30</v>
      </c>
      <c r="K34" s="42"/>
      <c r="L34" s="39"/>
    </row>
    <row r="35" spans="1:12" ht="23.25" customHeight="1">
      <c r="A35" s="39"/>
      <c r="B35" s="29" t="s">
        <v>88</v>
      </c>
      <c r="C35" s="118">
        <v>11</v>
      </c>
      <c r="D35" s="118">
        <v>8</v>
      </c>
      <c r="E35" s="118">
        <v>16</v>
      </c>
      <c r="F35" s="118">
        <v>13</v>
      </c>
      <c r="G35" s="151">
        <f t="shared" si="1"/>
        <v>14.5</v>
      </c>
      <c r="H35" s="118">
        <v>3</v>
      </c>
      <c r="I35" s="118">
        <v>2</v>
      </c>
      <c r="J35" s="141">
        <v>11</v>
      </c>
      <c r="K35" s="46"/>
      <c r="L35" s="39"/>
    </row>
    <row r="36" spans="1:12" ht="23.25" customHeight="1">
      <c r="A36" s="39"/>
      <c r="B36" s="25" t="s">
        <v>28</v>
      </c>
      <c r="C36" s="118">
        <v>18</v>
      </c>
      <c r="D36" s="118">
        <v>11</v>
      </c>
      <c r="E36" s="118">
        <v>33</v>
      </c>
      <c r="F36" s="118">
        <v>22</v>
      </c>
      <c r="G36" s="151">
        <f t="shared" si="1"/>
        <v>27.5</v>
      </c>
      <c r="H36" s="118">
        <v>2</v>
      </c>
      <c r="I36" s="118">
        <v>9</v>
      </c>
      <c r="J36" s="141">
        <v>22</v>
      </c>
      <c r="K36" s="46"/>
      <c r="L36" s="39"/>
    </row>
    <row r="37" spans="1:12" ht="23.25" customHeight="1">
      <c r="A37" s="39"/>
      <c r="B37" s="25" t="s">
        <v>90</v>
      </c>
      <c r="C37" s="118">
        <v>15</v>
      </c>
      <c r="D37" s="118">
        <v>3</v>
      </c>
      <c r="E37" s="118">
        <v>15</v>
      </c>
      <c r="F37" s="118">
        <v>15</v>
      </c>
      <c r="G37" s="151">
        <f t="shared" si="1"/>
        <v>15</v>
      </c>
      <c r="H37" s="118">
        <v>0</v>
      </c>
      <c r="I37" s="118">
        <v>0</v>
      </c>
      <c r="J37" s="141">
        <v>15</v>
      </c>
      <c r="K37" s="117"/>
      <c r="L37" s="39"/>
    </row>
    <row r="38" spans="1:12" ht="23.25" customHeight="1">
      <c r="A38" s="39"/>
      <c r="B38" s="25" t="s">
        <v>34</v>
      </c>
      <c r="C38" s="118">
        <v>22</v>
      </c>
      <c r="D38" s="118">
        <v>10</v>
      </c>
      <c r="E38" s="118">
        <v>39</v>
      </c>
      <c r="F38" s="118">
        <v>31</v>
      </c>
      <c r="G38" s="151">
        <f t="shared" si="1"/>
        <v>35</v>
      </c>
      <c r="H38" s="118">
        <v>3</v>
      </c>
      <c r="I38" s="118">
        <v>14</v>
      </c>
      <c r="J38" s="141">
        <v>22</v>
      </c>
      <c r="K38" s="117"/>
      <c r="L38" s="39"/>
    </row>
    <row r="39" spans="1:12" ht="23.25" customHeight="1">
      <c r="A39" s="39"/>
      <c r="B39" s="25" t="s">
        <v>24</v>
      </c>
      <c r="C39" s="118">
        <v>20</v>
      </c>
      <c r="D39" s="118">
        <v>13</v>
      </c>
      <c r="E39" s="118">
        <v>42</v>
      </c>
      <c r="F39" s="118">
        <v>38</v>
      </c>
      <c r="G39" s="151">
        <f t="shared" si="1"/>
        <v>40</v>
      </c>
      <c r="H39" s="118">
        <v>3</v>
      </c>
      <c r="I39" s="118">
        <v>9</v>
      </c>
      <c r="J39" s="141">
        <v>26</v>
      </c>
      <c r="K39" s="117"/>
      <c r="L39" s="39"/>
    </row>
    <row r="40" spans="1:12" ht="23.25" customHeight="1">
      <c r="A40" s="39"/>
      <c r="B40" s="25" t="s">
        <v>45</v>
      </c>
      <c r="C40" s="118">
        <v>27</v>
      </c>
      <c r="D40" s="118">
        <v>12</v>
      </c>
      <c r="E40" s="118">
        <v>56</v>
      </c>
      <c r="F40" s="118">
        <v>35</v>
      </c>
      <c r="G40" s="151">
        <f t="shared" si="1"/>
        <v>45.5</v>
      </c>
      <c r="H40" s="118">
        <v>1</v>
      </c>
      <c r="I40" s="118">
        <v>23</v>
      </c>
      <c r="J40" s="141">
        <v>32</v>
      </c>
      <c r="K40" s="117"/>
      <c r="L40" s="39"/>
    </row>
    <row r="41" spans="1:12" ht="23.25" customHeight="1">
      <c r="A41" s="39"/>
      <c r="B41" s="25" t="s">
        <v>68</v>
      </c>
      <c r="C41" s="118">
        <v>15</v>
      </c>
      <c r="D41" s="118">
        <v>15</v>
      </c>
      <c r="E41" s="118">
        <v>34</v>
      </c>
      <c r="F41" s="118">
        <v>17</v>
      </c>
      <c r="G41" s="151">
        <f t="shared" si="1"/>
        <v>25.5</v>
      </c>
      <c r="H41" s="118">
        <v>16</v>
      </c>
      <c r="I41" s="118">
        <v>2</v>
      </c>
      <c r="J41" s="141">
        <v>16</v>
      </c>
      <c r="K41" s="117"/>
      <c r="L41" s="39"/>
    </row>
    <row r="42" spans="1:12" ht="23.25" customHeight="1">
      <c r="A42" s="39"/>
      <c r="B42" s="25" t="s">
        <v>89</v>
      </c>
      <c r="C42" s="118">
        <v>13</v>
      </c>
      <c r="D42" s="118">
        <v>13</v>
      </c>
      <c r="E42" s="118">
        <v>13</v>
      </c>
      <c r="F42" s="118">
        <v>13</v>
      </c>
      <c r="G42" s="151">
        <f t="shared" si="1"/>
        <v>13</v>
      </c>
      <c r="H42" s="118">
        <v>0</v>
      </c>
      <c r="I42" s="118">
        <v>0</v>
      </c>
      <c r="J42" s="141">
        <v>13</v>
      </c>
      <c r="K42" s="117"/>
      <c r="L42" s="39"/>
    </row>
    <row r="43" spans="1:12" ht="23.25" customHeight="1">
      <c r="A43" s="39"/>
      <c r="B43" s="25" t="s">
        <v>71</v>
      </c>
      <c r="C43" s="118">
        <v>25</v>
      </c>
      <c r="D43" s="118">
        <v>19</v>
      </c>
      <c r="E43" s="118">
        <v>33</v>
      </c>
      <c r="F43" s="118">
        <v>25</v>
      </c>
      <c r="G43" s="151">
        <f t="shared" si="1"/>
        <v>29</v>
      </c>
      <c r="H43" s="118">
        <v>3</v>
      </c>
      <c r="I43" s="118">
        <v>20</v>
      </c>
      <c r="J43" s="141">
        <v>17</v>
      </c>
      <c r="K43" s="122"/>
      <c r="L43" s="39"/>
    </row>
    <row r="44" spans="1:12" ht="23.25" customHeight="1">
      <c r="A44" s="39"/>
      <c r="B44" s="25" t="s">
        <v>81</v>
      </c>
      <c r="C44" s="118">
        <v>20</v>
      </c>
      <c r="D44" s="118">
        <v>8</v>
      </c>
      <c r="E44" s="118">
        <v>35</v>
      </c>
      <c r="F44" s="118">
        <v>21</v>
      </c>
      <c r="G44" s="151">
        <f t="shared" si="1"/>
        <v>28</v>
      </c>
      <c r="H44" s="118">
        <v>2</v>
      </c>
      <c r="I44" s="118">
        <v>13</v>
      </c>
      <c r="J44" s="141">
        <v>20</v>
      </c>
      <c r="K44" s="49"/>
      <c r="L44" s="39"/>
    </row>
    <row r="45" spans="1:12" ht="23.25" customHeight="1">
      <c r="A45" s="39"/>
      <c r="B45" s="25" t="s">
        <v>49</v>
      </c>
      <c r="C45" s="152">
        <v>20</v>
      </c>
      <c r="D45" s="152">
        <v>21</v>
      </c>
      <c r="E45" s="152">
        <v>49</v>
      </c>
      <c r="F45" s="152">
        <v>37</v>
      </c>
      <c r="G45" s="153">
        <f t="shared" si="1"/>
        <v>43</v>
      </c>
      <c r="H45" s="152">
        <v>1</v>
      </c>
      <c r="I45" s="152">
        <v>17</v>
      </c>
      <c r="J45" s="142">
        <v>31</v>
      </c>
      <c r="K45" s="42"/>
      <c r="L45" s="39"/>
    </row>
    <row r="46" spans="1:12" ht="23.25" customHeight="1">
      <c r="A46" s="39"/>
      <c r="B46" s="126" t="s">
        <v>150</v>
      </c>
      <c r="C46" s="144">
        <f>SUM(C25:C45)</f>
        <v>378</v>
      </c>
      <c r="D46" s="144">
        <f>SUM(D25:D45)</f>
        <v>291</v>
      </c>
      <c r="E46" s="144">
        <f>SUM(E25:E45)</f>
        <v>794</v>
      </c>
      <c r="F46" s="144">
        <f>SUM(F25:F45)</f>
        <v>622</v>
      </c>
      <c r="G46" s="144">
        <f>IF(ISERROR(AVERAGE(E46:F46)),"_",(AVERAGE(E46:F46)))</f>
        <v>708</v>
      </c>
      <c r="H46" s="144">
        <f>SUM(H25:H45)</f>
        <v>50</v>
      </c>
      <c r="I46" s="144">
        <f>SUM(I25:I45)</f>
        <v>236</v>
      </c>
      <c r="J46" s="145">
        <f>SUM(J25:J45)</f>
        <v>511</v>
      </c>
      <c r="K46" s="42"/>
      <c r="L46" s="39"/>
    </row>
    <row r="47" spans="1:12" ht="23.25" customHeight="1" thickBot="1">
      <c r="A47" s="39"/>
      <c r="B47" s="137" t="s">
        <v>151</v>
      </c>
      <c r="C47" s="154">
        <f>C23+C46</f>
        <v>465</v>
      </c>
      <c r="D47" s="154">
        <f>D23+D46</f>
        <v>361</v>
      </c>
      <c r="E47" s="155">
        <f>E23+E46</f>
        <v>1073</v>
      </c>
      <c r="F47" s="154">
        <f>F23+F46</f>
        <v>885</v>
      </c>
      <c r="G47" s="155">
        <f>IF(ISERROR(AVERAGE(E47:F47)),"_",(AVERAGE(E47:F47)))</f>
        <v>979</v>
      </c>
      <c r="H47" s="154">
        <f>H23+H46</f>
        <v>56</v>
      </c>
      <c r="I47" s="154">
        <f>I23+I46</f>
        <v>272</v>
      </c>
      <c r="J47" s="156">
        <f>J23+J46</f>
        <v>758</v>
      </c>
      <c r="K47" s="46"/>
      <c r="L47" s="39"/>
    </row>
    <row r="48" spans="1:12" ht="23.25" customHeight="1">
      <c r="A48" s="39"/>
      <c r="B48" s="20" t="s">
        <v>11</v>
      </c>
      <c r="C48" s="33"/>
      <c r="D48" s="33"/>
      <c r="E48" s="33"/>
      <c r="F48" s="33"/>
      <c r="G48" s="33"/>
      <c r="H48" s="33"/>
      <c r="I48" s="33"/>
      <c r="J48" s="33"/>
      <c r="K48" s="46"/>
      <c r="L48" s="39"/>
    </row>
    <row r="49" spans="1:12" ht="23.25" customHeight="1">
      <c r="A49" s="39"/>
      <c r="B49" s="17" t="s">
        <v>152</v>
      </c>
      <c r="C49" s="33"/>
      <c r="D49" s="33"/>
      <c r="E49" s="33"/>
      <c r="F49" s="33"/>
      <c r="G49" s="33"/>
      <c r="H49" s="33"/>
      <c r="I49" s="33"/>
      <c r="J49" s="33"/>
      <c r="K49" s="117"/>
      <c r="L49" s="39"/>
    </row>
    <row r="50" spans="1:12" ht="23.25" customHeight="1">
      <c r="A50" s="39"/>
      <c r="B50" s="114"/>
      <c r="C50" s="115"/>
      <c r="D50" s="115"/>
      <c r="E50" s="115"/>
      <c r="F50" s="115"/>
      <c r="G50" s="115"/>
      <c r="H50" s="115"/>
      <c r="I50" s="116"/>
      <c r="J50" s="116"/>
      <c r="K50" s="117"/>
      <c r="L50" s="39"/>
    </row>
    <row r="51" spans="1:12" ht="23.25" customHeight="1">
      <c r="A51" s="39"/>
      <c r="B51" s="114"/>
      <c r="C51" s="115"/>
      <c r="D51" s="115"/>
      <c r="E51" s="115"/>
      <c r="F51" s="115"/>
      <c r="G51" s="115"/>
      <c r="H51" s="115"/>
      <c r="I51" s="118"/>
      <c r="J51" s="118"/>
      <c r="K51" s="117"/>
      <c r="L51" s="39"/>
    </row>
    <row r="52" spans="1:12" ht="23.25" customHeight="1">
      <c r="A52" s="39"/>
      <c r="B52" s="114"/>
      <c r="C52" s="115"/>
      <c r="D52" s="115"/>
      <c r="E52" s="115"/>
      <c r="F52" s="115"/>
      <c r="G52" s="115"/>
      <c r="H52" s="115"/>
      <c r="I52" s="118"/>
      <c r="J52" s="118"/>
      <c r="K52" s="117"/>
      <c r="L52" s="39"/>
    </row>
    <row r="53" spans="1:12" ht="23.25" customHeight="1">
      <c r="A53" s="39"/>
      <c r="B53" s="114"/>
      <c r="C53" s="115"/>
      <c r="D53" s="115"/>
      <c r="E53" s="115"/>
      <c r="F53" s="115"/>
      <c r="G53" s="115"/>
      <c r="H53" s="115"/>
      <c r="I53" s="118"/>
      <c r="J53" s="118"/>
      <c r="K53" s="117"/>
      <c r="L53" s="39"/>
    </row>
    <row r="54" spans="1:12" ht="23.25" customHeight="1">
      <c r="A54" s="39"/>
      <c r="B54" s="114"/>
      <c r="C54" s="115"/>
      <c r="D54" s="115"/>
      <c r="E54" s="115"/>
      <c r="F54" s="115"/>
      <c r="G54" s="115"/>
      <c r="H54" s="115"/>
      <c r="I54" s="118"/>
      <c r="J54" s="118"/>
      <c r="K54" s="117"/>
      <c r="L54" s="39"/>
    </row>
    <row r="55" spans="1:12" ht="23.25" customHeight="1">
      <c r="A55" s="39"/>
      <c r="B55" s="114"/>
      <c r="C55" s="115"/>
      <c r="D55" s="115"/>
      <c r="E55" s="115"/>
      <c r="F55" s="115"/>
      <c r="G55" s="115"/>
      <c r="H55" s="115"/>
      <c r="I55" s="116"/>
      <c r="J55" s="116"/>
      <c r="K55" s="117"/>
      <c r="L55" s="39"/>
    </row>
    <row r="56" spans="1:12" ht="23.25" customHeight="1">
      <c r="B56" s="119"/>
      <c r="C56" s="120"/>
      <c r="D56" s="120"/>
      <c r="E56" s="120"/>
      <c r="F56" s="120"/>
      <c r="G56" s="120"/>
      <c r="H56" s="120"/>
      <c r="I56" s="121"/>
      <c r="J56" s="121"/>
      <c r="K56" s="122"/>
      <c r="L56" s="39"/>
    </row>
    <row r="57" spans="1:12" ht="23.25" customHeight="1">
      <c r="B57" s="20"/>
      <c r="C57" s="49"/>
      <c r="D57" s="49"/>
      <c r="E57" s="49"/>
      <c r="F57" s="49"/>
      <c r="G57" s="49"/>
      <c r="H57" s="49"/>
      <c r="I57" s="49"/>
      <c r="J57" s="49"/>
      <c r="K57" s="49"/>
      <c r="L57" s="39"/>
    </row>
    <row r="58" spans="1:12" ht="23.25" customHeight="1">
      <c r="B58" s="123"/>
      <c r="C58" s="49"/>
      <c r="D58" s="49"/>
      <c r="E58" s="49"/>
      <c r="F58" s="49"/>
      <c r="G58" s="49"/>
      <c r="H58" s="49"/>
      <c r="I58" s="49"/>
      <c r="J58" s="49"/>
      <c r="K58" s="49"/>
      <c r="L58" s="39"/>
    </row>
    <row r="59" spans="1:12" ht="23.25" customHeight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39"/>
    </row>
    <row r="60" spans="1:12" ht="23.25" customHeight="1">
      <c r="B60" s="50"/>
      <c r="C60" s="51"/>
      <c r="D60" s="107"/>
      <c r="E60" s="108"/>
      <c r="F60" s="108"/>
      <c r="G60" s="110"/>
      <c r="H60" s="46"/>
      <c r="I60" s="69"/>
      <c r="J60" s="69"/>
      <c r="K60" s="46"/>
      <c r="L60" s="39"/>
    </row>
    <row r="61" spans="1:12" ht="23.25" customHeight="1">
      <c r="B61" s="111"/>
      <c r="C61" s="112"/>
      <c r="D61" s="112"/>
      <c r="E61" s="112"/>
      <c r="F61" s="112"/>
      <c r="G61" s="112"/>
      <c r="H61" s="112"/>
      <c r="I61" s="113"/>
      <c r="J61" s="113"/>
      <c r="K61" s="46"/>
      <c r="L61" s="39"/>
    </row>
    <row r="62" spans="1:12" ht="23.25" customHeight="1">
      <c r="B62" s="114"/>
      <c r="C62" s="115"/>
      <c r="D62" s="115"/>
      <c r="E62" s="115"/>
      <c r="F62" s="115"/>
      <c r="G62" s="115"/>
      <c r="H62" s="115"/>
      <c r="I62" s="118"/>
      <c r="J62" s="118"/>
      <c r="K62" s="117"/>
      <c r="L62" s="39"/>
    </row>
    <row r="63" spans="1:12" ht="23.25" customHeight="1">
      <c r="B63" s="114"/>
      <c r="C63" s="115"/>
      <c r="D63" s="115"/>
      <c r="E63" s="115"/>
      <c r="F63" s="115"/>
      <c r="G63" s="115"/>
      <c r="H63" s="115"/>
      <c r="I63" s="118"/>
      <c r="J63" s="118"/>
      <c r="K63" s="117"/>
      <c r="L63" s="39"/>
    </row>
    <row r="64" spans="1:12" ht="23.25" customHeight="1">
      <c r="B64" s="114"/>
      <c r="C64" s="115"/>
      <c r="D64" s="115"/>
      <c r="E64" s="115"/>
      <c r="F64" s="115"/>
      <c r="G64" s="115"/>
      <c r="H64" s="115"/>
      <c r="I64" s="118"/>
      <c r="J64" s="116"/>
      <c r="K64" s="117"/>
      <c r="L64" s="39"/>
    </row>
    <row r="65" spans="2:12" ht="23.25" customHeight="1">
      <c r="B65" s="114"/>
      <c r="C65" s="115"/>
      <c r="D65" s="115"/>
      <c r="E65" s="115"/>
      <c r="F65" s="115"/>
      <c r="G65" s="115"/>
      <c r="H65" s="115"/>
      <c r="I65" s="118"/>
      <c r="J65" s="118"/>
      <c r="K65" s="117"/>
      <c r="L65" s="39"/>
    </row>
    <row r="66" spans="2:12" ht="23.25" customHeight="1">
      <c r="B66" s="114"/>
      <c r="C66" s="115"/>
      <c r="D66" s="115"/>
      <c r="E66" s="115"/>
      <c r="F66" s="115"/>
      <c r="G66" s="115"/>
      <c r="H66" s="115"/>
      <c r="I66" s="118"/>
      <c r="J66" s="118"/>
      <c r="K66" s="117"/>
      <c r="L66" s="39"/>
    </row>
    <row r="67" spans="2:12" ht="23.25" customHeight="1">
      <c r="B67" s="114"/>
      <c r="C67" s="115"/>
      <c r="D67" s="115"/>
      <c r="E67" s="115"/>
      <c r="F67" s="115"/>
      <c r="G67" s="115"/>
      <c r="H67" s="115"/>
      <c r="I67" s="118"/>
      <c r="J67" s="116"/>
      <c r="K67" s="117"/>
      <c r="L67" s="39"/>
    </row>
    <row r="68" spans="2:12" ht="23.25" customHeight="1">
      <c r="B68" s="114"/>
      <c r="C68" s="115"/>
      <c r="D68" s="115"/>
      <c r="E68" s="115"/>
      <c r="F68" s="115"/>
      <c r="G68" s="115"/>
      <c r="H68" s="115"/>
      <c r="I68" s="116"/>
      <c r="J68" s="116"/>
      <c r="K68" s="117"/>
      <c r="L68" s="39"/>
    </row>
    <row r="69" spans="2:12" ht="23.25" customHeight="1">
      <c r="B69" s="119"/>
      <c r="C69" s="120"/>
      <c r="D69" s="120"/>
      <c r="E69" s="120"/>
      <c r="F69" s="120"/>
      <c r="G69" s="120"/>
      <c r="H69" s="120"/>
      <c r="I69" s="121"/>
      <c r="J69" s="121"/>
      <c r="K69" s="122"/>
      <c r="L69" s="39"/>
    </row>
    <row r="70" spans="2:12" ht="23.25" customHeight="1">
      <c r="B70" s="20"/>
      <c r="C70" s="49"/>
      <c r="D70" s="49"/>
      <c r="E70" s="49"/>
      <c r="F70" s="49"/>
      <c r="G70" s="49"/>
      <c r="H70" s="49"/>
      <c r="I70" s="49"/>
      <c r="J70" s="49"/>
      <c r="K70" s="49"/>
      <c r="L70" s="39"/>
    </row>
    <row r="71" spans="2:12" ht="23.25" customHeight="1">
      <c r="B71" s="42"/>
      <c r="C71" s="49"/>
      <c r="D71" s="49"/>
      <c r="E71" s="49"/>
      <c r="F71" s="49"/>
      <c r="G71" s="49"/>
      <c r="H71" s="49"/>
      <c r="I71" s="49"/>
      <c r="J71" s="49"/>
      <c r="K71" s="49"/>
      <c r="L71" s="39"/>
    </row>
    <row r="72" spans="2:12" ht="23.25" customHeight="1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39"/>
    </row>
    <row r="73" spans="2:12" ht="23.25" customHeight="1">
      <c r="B73" s="50"/>
      <c r="C73" s="51"/>
      <c r="D73" s="107"/>
      <c r="E73" s="108"/>
      <c r="F73" s="108"/>
      <c r="G73" s="110"/>
      <c r="H73" s="46"/>
      <c r="I73" s="69"/>
      <c r="J73" s="69"/>
      <c r="K73" s="46"/>
      <c r="L73" s="39"/>
    </row>
    <row r="74" spans="2:12" ht="23.25" customHeight="1">
      <c r="B74" s="111"/>
      <c r="C74" s="112"/>
      <c r="D74" s="112"/>
      <c r="E74" s="112"/>
      <c r="F74" s="112"/>
      <c r="G74" s="112"/>
      <c r="H74" s="112"/>
      <c r="I74" s="113"/>
      <c r="J74" s="113"/>
      <c r="K74" s="46"/>
      <c r="L74" s="39"/>
    </row>
    <row r="75" spans="2:12" ht="23.25" customHeight="1">
      <c r="B75" s="114"/>
      <c r="C75" s="115"/>
      <c r="D75" s="115"/>
      <c r="E75" s="115"/>
      <c r="F75" s="115"/>
      <c r="G75" s="115"/>
      <c r="H75" s="115"/>
      <c r="I75" s="118"/>
      <c r="J75" s="118"/>
      <c r="K75" s="117"/>
      <c r="L75" s="39"/>
    </row>
    <row r="76" spans="2:12" ht="23.25" customHeight="1">
      <c r="B76" s="114"/>
      <c r="C76" s="115"/>
      <c r="D76" s="115"/>
      <c r="E76" s="115"/>
      <c r="F76" s="115"/>
      <c r="G76" s="115"/>
      <c r="H76" s="115"/>
      <c r="I76" s="118"/>
      <c r="J76" s="118"/>
      <c r="K76" s="117"/>
      <c r="L76" s="39"/>
    </row>
    <row r="77" spans="2:12" ht="23.25" customHeight="1">
      <c r="B77" s="114"/>
      <c r="C77" s="115"/>
      <c r="D77" s="115"/>
      <c r="E77" s="115"/>
      <c r="F77" s="115"/>
      <c r="G77" s="115"/>
      <c r="H77" s="115"/>
      <c r="I77" s="118"/>
      <c r="J77" s="118"/>
      <c r="K77" s="117"/>
      <c r="L77" s="39"/>
    </row>
    <row r="78" spans="2:12" ht="23.25" customHeight="1">
      <c r="B78" s="114"/>
      <c r="C78" s="115"/>
      <c r="D78" s="115"/>
      <c r="E78" s="115"/>
      <c r="F78" s="115"/>
      <c r="G78" s="115"/>
      <c r="H78" s="115"/>
      <c r="I78" s="118"/>
      <c r="J78" s="118"/>
      <c r="K78" s="117"/>
      <c r="L78" s="39"/>
    </row>
    <row r="79" spans="2:12" ht="23.25" customHeight="1">
      <c r="B79" s="114"/>
      <c r="C79" s="115"/>
      <c r="D79" s="115"/>
      <c r="E79" s="115"/>
      <c r="F79" s="115"/>
      <c r="G79" s="115"/>
      <c r="H79" s="115"/>
      <c r="I79" s="118"/>
      <c r="J79" s="118"/>
      <c r="K79" s="117"/>
      <c r="L79" s="39"/>
    </row>
    <row r="80" spans="2:12" ht="23.25" customHeight="1">
      <c r="B80" s="114"/>
      <c r="C80" s="115"/>
      <c r="D80" s="115"/>
      <c r="E80" s="115"/>
      <c r="F80" s="115"/>
      <c r="G80" s="115"/>
      <c r="H80" s="115"/>
      <c r="I80" s="118"/>
      <c r="J80" s="118"/>
      <c r="K80" s="117"/>
      <c r="L80" s="39"/>
    </row>
    <row r="81" spans="2:12" ht="23.25" customHeight="1">
      <c r="B81" s="119"/>
      <c r="C81" s="120"/>
      <c r="D81" s="120"/>
      <c r="E81" s="120"/>
      <c r="F81" s="120"/>
      <c r="G81" s="120"/>
      <c r="H81" s="120"/>
      <c r="I81" s="121"/>
      <c r="J81" s="121"/>
      <c r="K81" s="122"/>
      <c r="L81" s="39"/>
    </row>
    <row r="82" spans="2:12" ht="23.25" customHeight="1">
      <c r="B82" s="20"/>
      <c r="C82" s="49"/>
      <c r="D82" s="49"/>
      <c r="E82" s="49"/>
      <c r="F82" s="49"/>
      <c r="G82" s="49"/>
      <c r="H82" s="49"/>
      <c r="I82" s="49"/>
      <c r="J82" s="49"/>
      <c r="K82" s="49"/>
      <c r="L82" s="39"/>
    </row>
    <row r="83" spans="2:12" ht="23.2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39"/>
    </row>
    <row r="84" spans="2:12" ht="23.25" customHeight="1">
      <c r="B84" s="50"/>
      <c r="C84" s="48"/>
      <c r="D84" s="48"/>
      <c r="E84" s="48"/>
      <c r="F84" s="48"/>
      <c r="G84" s="48"/>
      <c r="H84" s="48"/>
      <c r="I84" s="47"/>
      <c r="J84" s="47"/>
      <c r="K84" s="48"/>
      <c r="L84" s="39"/>
    </row>
    <row r="85" spans="2:12" ht="23.25" customHeight="1">
      <c r="B85" s="111"/>
      <c r="C85" s="112"/>
      <c r="D85" s="112"/>
      <c r="E85" s="112"/>
      <c r="F85" s="112"/>
      <c r="G85" s="112"/>
      <c r="H85" s="112"/>
      <c r="I85" s="113"/>
      <c r="J85" s="113"/>
      <c r="K85" s="46"/>
      <c r="L85" s="39"/>
    </row>
    <row r="86" spans="2:12" ht="23.25" customHeight="1">
      <c r="B86" s="114"/>
      <c r="C86" s="115"/>
      <c r="D86" s="115"/>
      <c r="E86" s="115"/>
      <c r="F86" s="115"/>
      <c r="G86" s="115"/>
      <c r="H86" s="115"/>
      <c r="I86" s="116"/>
      <c r="J86" s="116"/>
      <c r="K86" s="117"/>
      <c r="L86" s="39"/>
    </row>
    <row r="87" spans="2:12" ht="23.25" customHeight="1">
      <c r="B87" s="114"/>
      <c r="C87" s="115"/>
      <c r="D87" s="115"/>
      <c r="E87" s="115"/>
      <c r="F87" s="115"/>
      <c r="G87" s="115"/>
      <c r="H87" s="115"/>
      <c r="I87" s="116"/>
      <c r="J87" s="116"/>
      <c r="K87" s="117"/>
      <c r="L87" s="39"/>
    </row>
    <row r="88" spans="2:12" ht="23.25" customHeight="1">
      <c r="B88" s="119"/>
      <c r="C88" s="120"/>
      <c r="D88" s="120"/>
      <c r="E88" s="120"/>
      <c r="F88" s="120"/>
      <c r="G88" s="120"/>
      <c r="H88" s="120"/>
      <c r="I88" s="121"/>
      <c r="J88" s="121"/>
      <c r="K88" s="117"/>
      <c r="L88" s="39"/>
    </row>
    <row r="89" spans="2:12" ht="23.25" customHeight="1">
      <c r="B89" s="20"/>
      <c r="C89" s="42"/>
      <c r="D89" s="42"/>
      <c r="E89" s="42"/>
      <c r="F89" s="42"/>
      <c r="G89" s="42"/>
      <c r="H89" s="42"/>
      <c r="I89" s="47"/>
      <c r="J89" s="47"/>
      <c r="K89" s="42"/>
      <c r="L89" s="39"/>
    </row>
    <row r="90" spans="2:12" ht="23.25" customHeight="1">
      <c r="B90" s="42"/>
      <c r="C90" s="42"/>
      <c r="D90" s="42"/>
      <c r="E90" s="42"/>
      <c r="F90" s="42"/>
      <c r="G90" s="42"/>
      <c r="H90" s="42"/>
      <c r="I90" s="47"/>
      <c r="J90" s="47"/>
      <c r="K90" s="42"/>
      <c r="L90" s="39"/>
    </row>
    <row r="91" spans="2:12" ht="23.25" customHeight="1">
      <c r="B91" s="42"/>
      <c r="C91" s="42"/>
      <c r="D91" s="42"/>
      <c r="E91" s="42"/>
      <c r="F91" s="42"/>
      <c r="G91" s="42"/>
      <c r="H91" s="42"/>
      <c r="I91" s="47"/>
      <c r="J91" s="47"/>
      <c r="K91" s="42"/>
      <c r="L91" s="39"/>
    </row>
    <row r="92" spans="2:12" ht="23.25" customHeight="1">
      <c r="B92" s="42"/>
      <c r="C92" s="42"/>
      <c r="D92" s="42"/>
      <c r="E92" s="42"/>
      <c r="F92" s="42"/>
      <c r="G92" s="42"/>
      <c r="H92" s="42"/>
      <c r="I92" s="47"/>
      <c r="J92" s="47"/>
      <c r="K92" s="42"/>
      <c r="L92" s="39"/>
    </row>
    <row r="93" spans="2:12" ht="23.25" customHeight="1">
      <c r="B93" s="42"/>
      <c r="C93" s="42"/>
      <c r="D93" s="42"/>
      <c r="E93" s="42"/>
      <c r="F93" s="42"/>
      <c r="G93" s="42"/>
      <c r="H93" s="42"/>
      <c r="I93" s="47"/>
      <c r="J93" s="47"/>
      <c r="K93" s="42"/>
      <c r="L93" s="39"/>
    </row>
    <row r="94" spans="2:12" ht="23.25" customHeight="1">
      <c r="B94" s="42"/>
      <c r="C94" s="42"/>
      <c r="D94" s="42"/>
      <c r="E94" s="42"/>
      <c r="F94" s="42"/>
      <c r="G94" s="42"/>
      <c r="H94" s="42"/>
      <c r="I94" s="47"/>
      <c r="J94" s="47"/>
      <c r="K94" s="42"/>
      <c r="L94" s="39"/>
    </row>
    <row r="95" spans="2:12" ht="23.25" customHeight="1">
      <c r="B95" s="42"/>
      <c r="C95" s="42"/>
      <c r="D95" s="42"/>
      <c r="E95" s="42"/>
      <c r="F95" s="42"/>
      <c r="G95" s="42"/>
      <c r="H95" s="42"/>
      <c r="I95" s="47"/>
      <c r="J95" s="47"/>
      <c r="K95" s="42"/>
      <c r="L95" s="39"/>
    </row>
    <row r="96" spans="2:12" ht="23.25" customHeight="1">
      <c r="B96" s="42"/>
      <c r="C96" s="42"/>
      <c r="D96" s="42"/>
      <c r="E96" s="42"/>
      <c r="F96" s="42"/>
      <c r="G96" s="42"/>
      <c r="H96" s="42"/>
      <c r="I96" s="47"/>
      <c r="J96" s="47"/>
      <c r="K96" s="42"/>
      <c r="L96" s="39"/>
    </row>
    <row r="97" spans="2:12" ht="23.25" customHeight="1">
      <c r="B97" s="42"/>
      <c r="C97" s="42"/>
      <c r="D97" s="42"/>
      <c r="E97" s="42"/>
      <c r="F97" s="42"/>
      <c r="G97" s="42"/>
      <c r="H97" s="42"/>
      <c r="I97" s="47"/>
      <c r="J97" s="47"/>
      <c r="K97" s="42"/>
      <c r="L97" s="39"/>
    </row>
    <row r="98" spans="2:12" ht="23.25" customHeight="1">
      <c r="B98" s="42"/>
      <c r="C98" s="42"/>
      <c r="D98" s="42"/>
      <c r="E98" s="42"/>
      <c r="F98" s="42"/>
      <c r="G98" s="42"/>
      <c r="H98" s="42"/>
      <c r="I98" s="47"/>
      <c r="J98" s="47"/>
      <c r="K98" s="42"/>
      <c r="L98" s="39"/>
    </row>
    <row r="99" spans="2:12" ht="23.25" customHeight="1">
      <c r="B99" s="42"/>
      <c r="C99" s="42"/>
      <c r="D99" s="42"/>
      <c r="E99" s="42"/>
      <c r="F99" s="42"/>
      <c r="G99" s="42"/>
      <c r="H99" s="42"/>
      <c r="I99" s="47"/>
      <c r="J99" s="47"/>
      <c r="K99" s="42"/>
      <c r="L99" s="39"/>
    </row>
    <row r="100" spans="2:12" ht="23.25" customHeight="1">
      <c r="B100" s="42"/>
      <c r="C100" s="42"/>
      <c r="D100" s="42"/>
      <c r="E100" s="42"/>
      <c r="F100" s="42"/>
      <c r="G100" s="42"/>
      <c r="H100" s="42"/>
      <c r="I100" s="47"/>
      <c r="J100" s="47"/>
      <c r="K100" s="42"/>
      <c r="L100" s="39"/>
    </row>
    <row r="101" spans="2:12" ht="23.25" customHeight="1">
      <c r="B101" s="42"/>
      <c r="C101" s="42"/>
      <c r="D101" s="42"/>
      <c r="E101" s="42"/>
      <c r="F101" s="42"/>
      <c r="G101" s="42"/>
      <c r="H101" s="42"/>
      <c r="I101" s="47"/>
      <c r="J101" s="47"/>
      <c r="K101" s="42"/>
      <c r="L101" s="39"/>
    </row>
    <row r="102" spans="2:12" ht="23.25" customHeight="1">
      <c r="B102" s="42"/>
      <c r="C102" s="42"/>
      <c r="D102" s="42"/>
      <c r="E102" s="42"/>
      <c r="F102" s="42"/>
      <c r="G102" s="42"/>
      <c r="H102" s="42"/>
      <c r="I102" s="47"/>
      <c r="J102" s="47"/>
      <c r="K102" s="42"/>
      <c r="L102" s="39"/>
    </row>
    <row r="103" spans="2:12" ht="23.25" customHeight="1">
      <c r="B103" s="42"/>
      <c r="C103" s="42"/>
      <c r="D103" s="42"/>
      <c r="E103" s="42"/>
      <c r="F103" s="42"/>
      <c r="G103" s="42"/>
      <c r="H103" s="42"/>
      <c r="I103" s="47"/>
      <c r="J103" s="47"/>
      <c r="K103" s="42"/>
      <c r="L103" s="39"/>
    </row>
    <row r="104" spans="2:12" ht="23.25" customHeight="1">
      <c r="B104" s="42"/>
      <c r="C104" s="42"/>
      <c r="D104" s="42"/>
      <c r="E104" s="42"/>
      <c r="F104" s="42"/>
      <c r="G104" s="42"/>
      <c r="H104" s="42"/>
      <c r="I104" s="47"/>
      <c r="J104" s="47"/>
      <c r="K104" s="42"/>
      <c r="L104" s="39"/>
    </row>
    <row r="105" spans="2:12" ht="23.25" customHeight="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39"/>
    </row>
    <row r="106" spans="2:12" ht="23.2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39"/>
    </row>
    <row r="107" spans="2:12" ht="23.25" customHeight="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39"/>
    </row>
    <row r="108" spans="2:12" ht="23.2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39"/>
    </row>
    <row r="109" spans="2:12" ht="23.25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39"/>
    </row>
    <row r="110" spans="2:12" ht="23.25" customHeight="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39"/>
    </row>
    <row r="111" spans="2:12" ht="23.25" customHeight="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39"/>
    </row>
    <row r="112" spans="2:12" ht="23.25" customHeight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39"/>
    </row>
    <row r="113" spans="2:12" ht="23.25" customHeight="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39"/>
    </row>
    <row r="114" spans="2:12" ht="23.25" customHeight="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39"/>
    </row>
    <row r="115" spans="2:12" ht="23.25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39"/>
    </row>
    <row r="116" spans="2:12" ht="23.25" customHeight="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39"/>
    </row>
    <row r="117" spans="2:12" ht="23.25" customHeight="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39"/>
    </row>
    <row r="118" spans="2:12" ht="23.2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39"/>
    </row>
    <row r="119" spans="2:12" ht="23.25" customHeight="1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39"/>
    </row>
    <row r="120" spans="2:12" ht="23.25" customHeight="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39"/>
    </row>
    <row r="121" spans="2:12" ht="23.25" customHeight="1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39"/>
    </row>
    <row r="122" spans="2:12" ht="23.25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2:12" ht="23.25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2:12" ht="23.25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2:12" ht="23.25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2:12" ht="23.2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2:12" ht="23.2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2:12" ht="23.2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2:12" ht="23.2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2:12" ht="23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2:12" ht="23.2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2:12" ht="23.2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2:12" ht="23.2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2:12" ht="23.2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2:12" ht="23.2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2:12" ht="23.2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2:12" ht="23.2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2:12" ht="23.2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2:12" ht="23.2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2:12" ht="23.2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2:12" ht="23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2:12" ht="23.2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2:12" ht="23.2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2:12" ht="23.2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2:12" ht="23.2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2:12" ht="23.2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2:12" ht="23.2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2:12" ht="23.2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2:12" ht="23.25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2:12" ht="23.2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2:12" ht="23.25" customHeight="1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2:12" ht="23.25" customHeight="1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2:12" ht="23.25" customHeight="1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2:12" ht="23.25" customHeight="1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2:12" ht="23.25" customHeight="1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2:12" ht="23.25" customHeigh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2:12" ht="23.25" customHeight="1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2:12" ht="23.25" customHeight="1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2:12" ht="23.25" customHeight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2:12" ht="23.25" customHeight="1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2:12" ht="23.25" customHeight="1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2:12" ht="23.25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2:12" ht="23.25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2:12" ht="23.25" customHeight="1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2:12" ht="23.25" customHeight="1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2:12" ht="23.25" customHeight="1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2:12" ht="23.25" customHeight="1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2:12" ht="23.25" customHeight="1"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2:12" ht="23.25" customHeight="1"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2:12" ht="23.25" customHeight="1"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2:12" ht="23.25" customHeight="1"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2:12" ht="23.25" customHeight="1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2:12" ht="23.25" customHeight="1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2:12" ht="23.25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2:12" ht="23.25" customHeight="1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2:12" ht="23.25" customHeight="1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2:12" ht="23.25" customHeight="1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2:12" ht="23.25" customHeight="1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2:12" ht="23.25" customHeight="1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2:12" ht="23.25" customHeight="1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2:12" ht="23.25" customHeight="1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2:12" ht="23.25" customHeight="1"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2:12" ht="23.25" customHeight="1"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2:12" ht="23.25" customHeight="1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2:12" ht="23.25" customHeight="1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2:12" ht="23.25" customHeight="1"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2:12" ht="23.25" customHeight="1"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2:12" ht="23.25" customHeight="1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2:12" ht="23.25" customHeight="1"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2:12" ht="23.25" customHeight="1"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2:12" ht="23.25" customHeight="1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2:12" ht="23.25" customHeight="1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2:12" ht="23.25" customHeight="1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2:12" ht="23.25" customHeight="1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2:12" ht="23.25" customHeight="1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2:12" ht="23.25" customHeight="1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2:12" ht="23.25" customHeight="1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2:12" ht="23.25" customHeight="1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2:12" ht="23.25" customHeight="1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2:12" ht="23.25" customHeight="1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2:12" ht="23.25" customHeight="1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2:12" ht="23.25" customHeight="1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2:12" ht="23.25" customHeight="1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2:12" ht="23.25" customHeight="1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2:12" ht="23.25" customHeight="1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2:12" ht="23.25" customHeight="1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2:12" ht="23.25" customHeight="1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2:12" ht="23.25" customHeight="1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2:12" ht="23.25" customHeight="1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2:12" ht="23.25" customHeight="1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2:12" ht="23.25" customHeight="1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2:12" ht="23.25" customHeight="1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2:12" ht="23.25" customHeight="1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2:12" ht="23.25" customHeight="1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2:12" ht="23.25" customHeight="1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2:12" ht="23.25" customHeight="1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2:12" ht="23.25" customHeight="1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2:12" ht="23.25" customHeight="1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2:12" ht="23.25" customHeight="1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</row>
    <row r="220" spans="2:12" ht="23.25" customHeight="1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</row>
    <row r="221" spans="2:12" ht="23.25" customHeight="1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</row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40</vt:i4>
      </vt:variant>
    </vt:vector>
  </HeadingPairs>
  <TitlesOfParts>
    <vt:vector size="40" baseType="lpstr">
      <vt:lpstr>capa</vt:lpstr>
      <vt:lpstr>Data_ínicio</vt:lpstr>
      <vt:lpstr>Quadro_resumo</vt:lpstr>
      <vt:lpstr>Gráfico_resumo</vt:lpstr>
      <vt:lpstr>Pós-graduação_strictosensu_2018</vt:lpstr>
      <vt:lpstr>Gráfico_pós-2018</vt:lpstr>
      <vt:lpstr>Pós-graduação_strictosensu_2017</vt:lpstr>
      <vt:lpstr>Gráfico_pós-2017</vt:lpstr>
      <vt:lpstr>Pós-graduação_strictosensu_2016</vt:lpstr>
      <vt:lpstr>Pós-graduação_strictosensu_2015</vt:lpstr>
      <vt:lpstr>Pós-graduação_strictosensu_2014</vt:lpstr>
      <vt:lpstr>Pós-graduação_strictosensu_2013</vt:lpstr>
      <vt:lpstr>histórico_sensu_matrisemestre</vt:lpstr>
      <vt:lpstr>Qd_histórico_sensu_vaga edital</vt:lpstr>
      <vt:lpstr>Gráfico_vagas_sensu</vt:lpstr>
      <vt:lpstr>Qd_histórico_sensu_ingressante</vt:lpstr>
      <vt:lpstr>Gráfico_ingressantes_sensu</vt:lpstr>
      <vt:lpstr>Qd_histórico_sensu_titulados</vt:lpstr>
      <vt:lpstr>Gráfico_titulados_sensu</vt:lpstr>
      <vt:lpstr>Qd_histórico_sensu_excluídos</vt:lpstr>
      <vt:lpstr>Qd_histórico_sensu_anobase</vt:lpstr>
      <vt:lpstr>Gráfico_anobase_sensu</vt:lpstr>
      <vt:lpstr>Especialização</vt:lpstr>
      <vt:lpstr>Residência</vt:lpstr>
      <vt:lpstr>Gráfico_residência</vt:lpstr>
      <vt:lpstr>Aperfeiçoamento</vt:lpstr>
      <vt:lpstr>monogr_teses_dissertações</vt:lpstr>
      <vt:lpstr>Gráfico_mono_teses_dissertações</vt:lpstr>
      <vt:lpstr>Docentes_pós</vt:lpstr>
      <vt:lpstr>Quadro_afastamento_servidores</vt:lpstr>
      <vt:lpstr>Gráfico_Afastamentos_servidores</vt:lpstr>
      <vt:lpstr>Quadro_bolsas_CAPES</vt:lpstr>
      <vt:lpstr>Gráfico_bolsas_capes</vt:lpstr>
      <vt:lpstr>Quadros_Bolsas CNPq e fundect</vt:lpstr>
      <vt:lpstr>Gráfico_bolsas_cnpq_fundect</vt:lpstr>
      <vt:lpstr>indicadores_grande área</vt:lpstr>
      <vt:lpstr>Gráfico_grande área</vt:lpstr>
      <vt:lpstr>projetos_pesquisa</vt:lpstr>
      <vt:lpstr>Gráfico_projetos_pesquisa</vt:lpstr>
      <vt:lpstr>Atualização do arquivo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2019-07-23T14:15:57Z</dcterms:modified>
</cp:coreProperties>
</file>